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le\Documents\FinPro Technical Committee\"/>
    </mc:Choice>
  </mc:AlternateContent>
  <bookViews>
    <workbookView xWindow="0" yWindow="0" windowWidth="20490" windowHeight="7755"/>
  </bookViews>
  <sheets>
    <sheet name="Rate Cap - Model Budget" sheetId="5" r:id="rId1"/>
  </sheets>
  <calcPr calcId="152511"/>
</workbook>
</file>

<file path=xl/calcChain.xml><?xml version="1.0" encoding="utf-8"?>
<calcChain xmlns="http://schemas.openxmlformats.org/spreadsheetml/2006/main">
  <c r="C54" i="5" l="1"/>
  <c r="L43" i="5"/>
  <c r="L29" i="5" l="1"/>
  <c r="L31" i="5" s="1"/>
  <c r="C33" i="5" l="1"/>
  <c r="C34" i="5"/>
  <c r="C32" i="5"/>
  <c r="B56" i="5"/>
  <c r="C27" i="5"/>
  <c r="C28" i="5"/>
  <c r="C26" i="5"/>
  <c r="D34" i="5" l="1"/>
  <c r="E34" i="5" s="1"/>
  <c r="G47" i="5" l="1"/>
  <c r="G48" i="5"/>
  <c r="G49" i="5"/>
  <c r="G46" i="5"/>
  <c r="C19" i="5" l="1"/>
  <c r="D19" i="5" s="1"/>
  <c r="L35" i="5"/>
  <c r="L25" i="5" l="1"/>
  <c r="D49" i="5"/>
  <c r="E49" i="5" s="1"/>
  <c r="D48" i="5"/>
  <c r="E48" i="5" s="1"/>
  <c r="D47" i="5"/>
  <c r="E47" i="5" s="1"/>
  <c r="D46" i="5"/>
  <c r="E46" i="5" s="1"/>
  <c r="D39" i="5"/>
  <c r="E39" i="5" s="1"/>
  <c r="D40" i="5"/>
  <c r="E40" i="5" s="1"/>
  <c r="D41" i="5"/>
  <c r="E41" i="5" s="1"/>
  <c r="D38" i="5"/>
  <c r="E38" i="5" s="1"/>
  <c r="B35" i="5"/>
  <c r="L24" i="5" s="1"/>
  <c r="D4" i="5"/>
  <c r="D5" i="5"/>
  <c r="C6" i="5"/>
  <c r="D6" i="5" s="1"/>
  <c r="H47" i="5"/>
  <c r="I47" i="5" s="1"/>
  <c r="H48" i="5"/>
  <c r="H49" i="5"/>
  <c r="H46" i="5"/>
  <c r="I46" i="5" s="1"/>
  <c r="C50" i="5"/>
  <c r="B50" i="5"/>
  <c r="D53" i="5" l="1"/>
  <c r="E53" i="5" s="1"/>
  <c r="D50" i="5"/>
  <c r="E50" i="5" s="1"/>
  <c r="I48" i="5"/>
  <c r="G50" i="5"/>
  <c r="I49" i="5"/>
  <c r="I50" i="5" l="1"/>
  <c r="L26" i="5" s="1"/>
  <c r="C12" i="5" l="1"/>
  <c r="D12" i="5" s="1"/>
  <c r="B42" i="5"/>
  <c r="C42" i="5" l="1"/>
  <c r="C15" i="5"/>
  <c r="C10" i="5"/>
  <c r="D10" i="5" s="1"/>
  <c r="D54" i="5" l="1"/>
  <c r="E54" i="5" s="1"/>
  <c r="D42" i="5"/>
  <c r="D15" i="5"/>
  <c r="G40" i="5"/>
  <c r="G41" i="5"/>
  <c r="G38" i="5"/>
  <c r="G39" i="5"/>
  <c r="L47" i="5" l="1"/>
  <c r="E42" i="5"/>
  <c r="G53" i="5"/>
  <c r="L27" i="5" s="1"/>
  <c r="L39" i="5" s="1"/>
  <c r="L46" i="5" s="1"/>
  <c r="G42" i="5"/>
  <c r="C31" i="5" l="1"/>
  <c r="C25" i="5" s="1"/>
  <c r="G26" i="5"/>
  <c r="L48" i="5"/>
  <c r="G25" i="5"/>
  <c r="G27" i="5"/>
  <c r="G28" i="5"/>
  <c r="G29" i="5" l="1"/>
  <c r="D28" i="5"/>
  <c r="E28" i="5" s="1"/>
  <c r="D33" i="5"/>
  <c r="E33" i="5" s="1"/>
  <c r="D27" i="5"/>
  <c r="E27" i="5" s="1"/>
  <c r="D32" i="5"/>
  <c r="E32" i="5" s="1"/>
  <c r="D26" i="5"/>
  <c r="E26" i="5" s="1"/>
  <c r="D31" i="5" l="1"/>
  <c r="E31" i="5" s="1"/>
  <c r="D25" i="5"/>
  <c r="E25" i="5" s="1"/>
  <c r="C35" i="5" l="1"/>
  <c r="D35" i="5" l="1"/>
  <c r="E35" i="5" s="1"/>
  <c r="C56" i="5"/>
  <c r="D56" i="5" s="1"/>
  <c r="E56" i="5" s="1"/>
</calcChain>
</file>

<file path=xl/comments1.xml><?xml version="1.0" encoding="utf-8"?>
<comments xmlns="http://schemas.openxmlformats.org/spreadsheetml/2006/main">
  <authors>
    <author>James Scott</author>
  </authors>
  <commentList>
    <comment ref="C18" authorId="0" shapeId="0">
      <text>
        <r>
          <rPr>
            <b/>
            <sz val="9"/>
            <color indexed="81"/>
            <rFont val="Tahoma"/>
            <family val="2"/>
          </rPr>
          <t>James Scott:</t>
        </r>
        <r>
          <rPr>
            <sz val="9"/>
            <color indexed="81"/>
            <rFont val="Tahoma"/>
            <family val="2"/>
          </rPr>
          <t xml:space="preserve">
April Supp is estimated as at 17 Feb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</rPr>
          <t>James Scott:</t>
        </r>
        <r>
          <rPr>
            <sz val="9"/>
            <color indexed="81"/>
            <rFont val="Tahoma"/>
            <family val="2"/>
          </rPr>
          <t xml:space="preserve">
Includes estimate for April (as at 17 Feb)</t>
        </r>
      </text>
    </comment>
  </commentList>
</comments>
</file>

<file path=xl/sharedStrings.xml><?xml version="1.0" encoding="utf-8"?>
<sst xmlns="http://schemas.openxmlformats.org/spreadsheetml/2006/main" count="72" uniqueCount="50">
  <si>
    <t>Budgeted general rates (2015-16) as at 1 July 2015</t>
  </si>
  <si>
    <t>Budgeted municipal charges (2015-16) as at 1 July 2015</t>
  </si>
  <si>
    <t>Value of all properties in the council as at 1 July 2015</t>
  </si>
  <si>
    <t>Forecast value of all properties in the council as at 30 June 2016</t>
  </si>
  <si>
    <t>No of properties as at 1 July 2015</t>
  </si>
  <si>
    <t>Forecast no of properties as at 30 June 2016</t>
  </si>
  <si>
    <t>Standard municipal charge for all properties for the 2015-16 year</t>
  </si>
  <si>
    <t>Net change in valuation base between 1 July 2015 to 30 June 2016 (estimated)</t>
  </si>
  <si>
    <t>Net change in number of rateable properties between 1 July 2015 to 30 June 2016 (estimated)</t>
  </si>
  <si>
    <t>Residential</t>
  </si>
  <si>
    <t>Commercial</t>
  </si>
  <si>
    <t>Industrial</t>
  </si>
  <si>
    <t>Cultural and Recreational</t>
  </si>
  <si>
    <t>DATA ENTRY</t>
  </si>
  <si>
    <t>Annualised supplementary rates total</t>
  </si>
  <si>
    <t xml:space="preserve">Residential properties </t>
  </si>
  <si>
    <t xml:space="preserve">Commercial properties </t>
  </si>
  <si>
    <t xml:space="preserve">Industrial properties </t>
  </si>
  <si>
    <t>Maximum Rate Increase (Set by the Minister)</t>
  </si>
  <si>
    <t>Annualised supplementary municipal charges</t>
  </si>
  <si>
    <t>BASE AVERAGE RATE  (2015/16)</t>
  </si>
  <si>
    <t>CAPPED AVERAGE RATE (2016/17)</t>
  </si>
  <si>
    <t>Recreational properties</t>
  </si>
  <si>
    <t>Change in Rates</t>
  </si>
  <si>
    <t>Allocation of Budgeted  Rates to Rate Categories</t>
  </si>
  <si>
    <t>Rate Cap Calculation - Model Budget</t>
  </si>
  <si>
    <t>Rate in the dollar</t>
  </si>
  <si>
    <t>2016-17</t>
  </si>
  <si>
    <t>2015-16</t>
  </si>
  <si>
    <t xml:space="preserve">General Rates per category </t>
  </si>
  <si>
    <t>Number of assessments</t>
  </si>
  <si>
    <t>Proportion</t>
  </si>
  <si>
    <t># Change</t>
  </si>
  <si>
    <t>% Change</t>
  </si>
  <si>
    <t>Total Valuations</t>
  </si>
  <si>
    <t>Municipal Charge - Per assessment</t>
  </si>
  <si>
    <t xml:space="preserve">Municipal Charge - Total </t>
  </si>
  <si>
    <t>Annualised Supplementary Valuations</t>
  </si>
  <si>
    <t>Annualised Municipal Charge</t>
  </si>
  <si>
    <t>Budgeted general rates as at 1 July 2015</t>
  </si>
  <si>
    <t>Budgeted municipal charges as at 1 July 2015</t>
  </si>
  <si>
    <t>Annualised Supplementary Valuations as at 30 June 2016</t>
  </si>
  <si>
    <t>Annualised Municipal Charge as at 30 June 2016</t>
  </si>
  <si>
    <t>Number of assessments at 30 June 2016</t>
  </si>
  <si>
    <t xml:space="preserve">MAXIMUM GENERAL RATES AND MUNICIPAL CHARGES REVENUE </t>
  </si>
  <si>
    <t>Rate in $          2015/16</t>
  </si>
  <si>
    <t>Net Change in Valuation</t>
  </si>
  <si>
    <t>Municipal Charge - 2016-17</t>
  </si>
  <si>
    <t>Budgeted general rates as at 1 July 2016</t>
  </si>
  <si>
    <t>2015/16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</si>
</sst>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0.0%"/>
    <numFmt numFmtId="166" formatCode="_-* #,##0_-;\-* #,##0_-;_-* &quot;-&quot;??_-;_-@_-"/>
    <numFmt numFmtId="167" formatCode="_-* #,##0.00000000_-;\-* #,##0.00000000_-;_-* &quot;-&quot;??_-;_-@_-"/>
    <numFmt numFmtId="168" formatCode="_-&quot;$&quot;* #,##0.0000000_-;\-&quot;$&quot;* #,##0.00000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1" xfId="0" applyFont="1" applyBorder="1"/>
    <xf numFmtId="164" fontId="0" fillId="0" borderId="1" xfId="0" applyNumberFormat="1" applyBorder="1"/>
    <xf numFmtId="44" fontId="0" fillId="0" borderId="1" xfId="0" applyNumberFormat="1" applyBorder="1"/>
    <xf numFmtId="164" fontId="0" fillId="2" borderId="1" xfId="1" applyNumberFormat="1" applyFont="1" applyFill="1" applyBorder="1"/>
    <xf numFmtId="165" fontId="0" fillId="0" borderId="0" xfId="3" applyNumberFormat="1" applyFont="1"/>
    <xf numFmtId="166" fontId="0" fillId="0" borderId="0" xfId="2" applyNumberFormat="1" applyFont="1"/>
    <xf numFmtId="166" fontId="0" fillId="0" borderId="0" xfId="0" applyNumberFormat="1"/>
    <xf numFmtId="0" fontId="8" fillId="0" borderId="0" xfId="0" applyFont="1"/>
    <xf numFmtId="0" fontId="0" fillId="0" borderId="0" xfId="0" applyBorder="1"/>
    <xf numFmtId="165" fontId="0" fillId="2" borderId="1" xfId="3" applyNumberFormat="1" applyFont="1" applyFill="1" applyBorder="1"/>
    <xf numFmtId="10" fontId="0" fillId="0" borderId="0" xfId="0" applyNumberFormat="1" applyBorder="1"/>
    <xf numFmtId="10" fontId="0" fillId="0" borderId="1" xfId="3" applyNumberFormat="1" applyFont="1" applyBorder="1"/>
    <xf numFmtId="166" fontId="0" fillId="0" borderId="1" xfId="2" applyNumberFormat="1" applyFont="1" applyBorder="1"/>
    <xf numFmtId="166" fontId="0" fillId="2" borderId="1" xfId="0" applyNumberFormat="1" applyFill="1" applyBorder="1"/>
    <xf numFmtId="44" fontId="0" fillId="0" borderId="0" xfId="1" applyFont="1"/>
    <xf numFmtId="0" fontId="4" fillId="0" borderId="3" xfId="0" applyFont="1" applyBorder="1" applyAlignment="1"/>
    <xf numFmtId="0" fontId="4" fillId="0" borderId="5" xfId="0" applyFont="1" applyBorder="1" applyAlignment="1"/>
    <xf numFmtId="0" fontId="7" fillId="0" borderId="3" xfId="0" applyFont="1" applyBorder="1" applyAlignment="1"/>
    <xf numFmtId="0" fontId="7" fillId="0" borderId="5" xfId="0" applyFont="1" applyBorder="1" applyAlignment="1"/>
    <xf numFmtId="0" fontId="6" fillId="0" borderId="3" xfId="0" applyFont="1" applyBorder="1" applyAlignment="1"/>
    <xf numFmtId="0" fontId="6" fillId="0" borderId="5" xfId="0" applyFont="1" applyBorder="1" applyAlignment="1"/>
    <xf numFmtId="0" fontId="5" fillId="0" borderId="3" xfId="0" applyFont="1" applyBorder="1" applyAlignment="1"/>
    <xf numFmtId="0" fontId="2" fillId="0" borderId="3" xfId="0" applyFont="1" applyBorder="1" applyAlignment="1"/>
    <xf numFmtId="0" fontId="0" fillId="0" borderId="2" xfId="0" applyBorder="1"/>
    <xf numFmtId="164" fontId="0" fillId="4" borderId="1" xfId="1" applyNumberFormat="1" applyFont="1" applyFill="1" applyBorder="1"/>
    <xf numFmtId="44" fontId="0" fillId="4" borderId="1" xfId="1" applyNumberFormat="1" applyFont="1" applyFill="1" applyBorder="1"/>
    <xf numFmtId="167" fontId="0" fillId="4" borderId="1" xfId="2" applyNumberFormat="1" applyFont="1" applyFill="1" applyBorder="1"/>
    <xf numFmtId="0" fontId="4" fillId="0" borderId="0" xfId="0" applyFont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15" fontId="4" fillId="0" borderId="1" xfId="0" applyNumberFormat="1" applyFont="1" applyBorder="1" applyAlignment="1">
      <alignment horizontal="right" wrapText="1"/>
    </xf>
    <xf numFmtId="165" fontId="0" fillId="0" borderId="1" xfId="3" applyNumberFormat="1" applyFont="1" applyBorder="1"/>
    <xf numFmtId="10" fontId="0" fillId="0" borderId="1" xfId="0" applyNumberFormat="1" applyBorder="1"/>
    <xf numFmtId="166" fontId="0" fillId="0" borderId="0" xfId="2" applyNumberFormat="1" applyFont="1" applyBorder="1"/>
    <xf numFmtId="165" fontId="0" fillId="0" borderId="0" xfId="3" applyNumberFormat="1" applyFont="1" applyBorder="1"/>
    <xf numFmtId="164" fontId="0" fillId="4" borderId="2" xfId="1" applyNumberFormat="1" applyFont="1" applyFill="1" applyBorder="1"/>
    <xf numFmtId="0" fontId="4" fillId="0" borderId="0" xfId="0" applyFont="1" applyBorder="1" applyAlignment="1">
      <alignment horizontal="left"/>
    </xf>
    <xf numFmtId="44" fontId="0" fillId="4" borderId="0" xfId="1" applyNumberFormat="1" applyFont="1" applyFill="1" applyBorder="1"/>
    <xf numFmtId="164" fontId="0" fillId="0" borderId="0" xfId="0" applyNumberFormat="1" applyBorder="1"/>
    <xf numFmtId="164" fontId="0" fillId="0" borderId="1" xfId="0" applyNumberFormat="1" applyBorder="1" applyAlignment="1">
      <alignment horizontal="right"/>
    </xf>
    <xf numFmtId="166" fontId="0" fillId="0" borderId="1" xfId="0" applyNumberFormat="1" applyBorder="1"/>
    <xf numFmtId="44" fontId="0" fillId="0" borderId="1" xfId="1" applyFont="1" applyBorder="1"/>
    <xf numFmtId="165" fontId="0" fillId="0" borderId="1" xfId="0" applyNumberFormat="1" applyBorder="1"/>
    <xf numFmtId="0" fontId="4" fillId="0" borderId="4" xfId="0" applyFont="1" applyBorder="1" applyAlignment="1">
      <alignment horizontal="center" wrapText="1"/>
    </xf>
    <xf numFmtId="44" fontId="0" fillId="3" borderId="1" xfId="1" applyFont="1" applyFill="1" applyBorder="1"/>
    <xf numFmtId="44" fontId="0" fillId="5" borderId="1" xfId="1" applyFont="1" applyFill="1" applyBorder="1"/>
    <xf numFmtId="0" fontId="4" fillId="0" borderId="0" xfId="0" applyFont="1" applyBorder="1" applyAlignment="1">
      <alignment horizontal="center" wrapText="1"/>
    </xf>
    <xf numFmtId="164" fontId="0" fillId="6" borderId="1" xfId="0" applyNumberFormat="1" applyFill="1" applyBorder="1"/>
    <xf numFmtId="164" fontId="0" fillId="6" borderId="1" xfId="1" applyNumberFormat="1" applyFont="1" applyFill="1" applyBorder="1"/>
    <xf numFmtId="168" fontId="0" fillId="0" borderId="1" xfId="0" applyNumberFormat="1" applyBorder="1"/>
    <xf numFmtId="15" fontId="4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1" applyNumberFormat="1" applyFont="1" applyFill="1" applyBorder="1"/>
    <xf numFmtId="166" fontId="2" fillId="2" borderId="1" xfId="0" applyNumberFormat="1" applyFont="1" applyFill="1" applyBorder="1"/>
    <xf numFmtId="166" fontId="2" fillId="0" borderId="1" xfId="2" applyNumberFormat="1" applyFont="1" applyBorder="1"/>
    <xf numFmtId="44" fontId="2" fillId="2" borderId="1" xfId="0" applyNumberFormat="1" applyFont="1" applyFill="1" applyBorder="1"/>
    <xf numFmtId="44" fontId="2" fillId="0" borderId="1" xfId="0" applyNumberFormat="1" applyFont="1" applyBorder="1"/>
    <xf numFmtId="0" fontId="2" fillId="2" borderId="1" xfId="0" applyFont="1" applyFill="1" applyBorder="1"/>
    <xf numFmtId="166" fontId="2" fillId="2" borderId="1" xfId="2" applyNumberFormat="1" applyFont="1" applyFill="1" applyBorder="1"/>
    <xf numFmtId="44" fontId="0" fillId="0" borderId="0" xfId="0" applyNumberFormat="1"/>
    <xf numFmtId="10" fontId="0" fillId="0" borderId="0" xfId="3" applyNumberFormat="1" applyFont="1"/>
    <xf numFmtId="44" fontId="0" fillId="5" borderId="0" xfId="0" applyNumberFormat="1" applyFill="1"/>
    <xf numFmtId="44" fontId="2" fillId="0" borderId="1" xfId="0" applyNumberFormat="1" applyFont="1" applyFill="1" applyBorder="1"/>
    <xf numFmtId="167" fontId="2" fillId="0" borderId="1" xfId="2" applyNumberFormat="1" applyFont="1" applyFill="1" applyBorder="1"/>
    <xf numFmtId="15" fontId="4" fillId="7" borderId="1" xfId="0" applyNumberFormat="1" applyFont="1" applyFill="1" applyBorder="1"/>
    <xf numFmtId="15" fontId="4" fillId="7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showGridLines="0" tabSelected="1" topLeftCell="A28" zoomScaleNormal="100" workbookViewId="0">
      <selection activeCell="B45" sqref="B45"/>
    </sheetView>
  </sheetViews>
  <sheetFormatPr defaultRowHeight="15" x14ac:dyDescent="0.25"/>
  <cols>
    <col min="1" max="1" width="33.7109375" customWidth="1"/>
    <col min="2" max="2" width="21.5703125" customWidth="1"/>
    <col min="3" max="3" width="19.28515625" bestFit="1" customWidth="1"/>
    <col min="4" max="4" width="16.85546875" customWidth="1"/>
    <col min="5" max="5" width="11.42578125" customWidth="1"/>
    <col min="6" max="6" width="12.5703125" customWidth="1"/>
    <col min="7" max="7" width="17.85546875" customWidth="1"/>
    <col min="8" max="8" width="18.5703125" bestFit="1" customWidth="1"/>
    <col min="9" max="9" width="15.140625" bestFit="1" customWidth="1"/>
    <col min="10" max="10" width="6.5703125" customWidth="1"/>
    <col min="11" max="11" width="56.85546875" bestFit="1" customWidth="1"/>
    <col min="12" max="12" width="18.42578125" customWidth="1"/>
    <col min="13" max="13" width="12" bestFit="1" customWidth="1"/>
    <col min="14" max="14" width="17.140625" customWidth="1"/>
    <col min="15" max="15" width="4.7109375" customWidth="1"/>
  </cols>
  <sheetData>
    <row r="1" spans="1:16" ht="23.25" x14ac:dyDescent="0.35">
      <c r="A1" s="1" t="s">
        <v>25</v>
      </c>
      <c r="B1" s="1"/>
    </row>
    <row r="3" spans="1:16" ht="21" x14ac:dyDescent="0.35">
      <c r="A3" s="10" t="s">
        <v>13</v>
      </c>
      <c r="B3" s="10"/>
    </row>
    <row r="4" spans="1:16" ht="14.65" customHeight="1" x14ac:dyDescent="0.25">
      <c r="A4" s="18" t="s">
        <v>0</v>
      </c>
      <c r="B4" s="19"/>
      <c r="C4" s="6">
        <v>29709026</v>
      </c>
      <c r="D4" s="17">
        <f>C4/C17</f>
        <v>525.81416258119327</v>
      </c>
      <c r="E4" s="17"/>
    </row>
    <row r="5" spans="1:16" ht="15" customHeight="1" x14ac:dyDescent="0.25">
      <c r="A5" s="18" t="s">
        <v>1</v>
      </c>
      <c r="B5" s="19"/>
      <c r="C5" s="6">
        <v>5931135</v>
      </c>
      <c r="D5" s="17">
        <f>C5/C17</f>
        <v>104.97398276136705</v>
      </c>
    </row>
    <row r="6" spans="1:16" x14ac:dyDescent="0.25">
      <c r="A6" s="30"/>
      <c r="B6" s="30"/>
      <c r="C6" s="4">
        <f>SUM(C4:C5)</f>
        <v>35640161</v>
      </c>
      <c r="D6" s="17">
        <f>C6/C17</f>
        <v>630.78814534256026</v>
      </c>
    </row>
    <row r="8" spans="1:16" x14ac:dyDescent="0.25">
      <c r="A8" s="18" t="s">
        <v>2</v>
      </c>
      <c r="B8" s="19"/>
      <c r="C8" s="6">
        <v>10703247000</v>
      </c>
    </row>
    <row r="9" spans="1:16" x14ac:dyDescent="0.25">
      <c r="A9" s="18" t="s">
        <v>3</v>
      </c>
      <c r="B9" s="19"/>
      <c r="C9" s="6">
        <v>10786112650</v>
      </c>
    </row>
    <row r="10" spans="1:16" x14ac:dyDescent="0.25">
      <c r="A10" s="20" t="s">
        <v>7</v>
      </c>
      <c r="B10" s="21"/>
      <c r="C10" s="4">
        <f>C9-C8</f>
        <v>82865650</v>
      </c>
      <c r="D10" s="7">
        <f>C10/C8</f>
        <v>7.742103868106566E-3</v>
      </c>
    </row>
    <row r="12" spans="1:16" x14ac:dyDescent="0.25">
      <c r="A12" s="20" t="s">
        <v>14</v>
      </c>
      <c r="B12" s="21"/>
      <c r="C12" s="4">
        <f>I50</f>
        <v>164752.86654435997</v>
      </c>
      <c r="D12" s="7">
        <f>C12/C4</f>
        <v>5.5455492396270407E-3</v>
      </c>
    </row>
    <row r="13" spans="1:16" s="11" customForma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</row>
    <row r="14" spans="1:16" x14ac:dyDescent="0.25">
      <c r="A14" s="18" t="s">
        <v>6</v>
      </c>
      <c r="B14" s="19"/>
      <c r="C14" s="6">
        <v>105</v>
      </c>
    </row>
    <row r="15" spans="1:16" ht="15" customHeight="1" x14ac:dyDescent="0.25">
      <c r="A15" s="20" t="s">
        <v>19</v>
      </c>
      <c r="B15" s="21"/>
      <c r="C15" s="4">
        <f>C14*C19</f>
        <v>63735</v>
      </c>
      <c r="D15" s="7">
        <f>C15/C5</f>
        <v>1.0745835324942022E-2</v>
      </c>
      <c r="F15" s="11"/>
      <c r="G15" s="11"/>
    </row>
    <row r="16" spans="1:16" ht="15" customHeight="1" x14ac:dyDescent="0.25"/>
    <row r="17" spans="1:13" x14ac:dyDescent="0.25">
      <c r="A17" s="18" t="s">
        <v>4</v>
      </c>
      <c r="B17" s="19"/>
      <c r="C17" s="16">
        <v>56501</v>
      </c>
    </row>
    <row r="18" spans="1:13" x14ac:dyDescent="0.25">
      <c r="A18" s="18" t="s">
        <v>5</v>
      </c>
      <c r="B18" s="19"/>
      <c r="C18" s="16">
        <v>57108</v>
      </c>
    </row>
    <row r="19" spans="1:13" x14ac:dyDescent="0.25">
      <c r="A19" s="22" t="s">
        <v>8</v>
      </c>
      <c r="B19" s="23"/>
      <c r="C19" s="15">
        <f>C18-C17</f>
        <v>607</v>
      </c>
      <c r="D19" s="7">
        <f>C19/C17</f>
        <v>1.0743172687209077E-2</v>
      </c>
    </row>
    <row r="20" spans="1:13" x14ac:dyDescent="0.25">
      <c r="D20" s="11"/>
      <c r="E20" s="11"/>
      <c r="I20" s="13"/>
      <c r="J20" s="13"/>
    </row>
    <row r="21" spans="1:13" x14ac:dyDescent="0.25">
      <c r="A21" s="18" t="s">
        <v>18</v>
      </c>
      <c r="B21" s="19"/>
      <c r="C21" s="12">
        <v>2.5000000000000001E-2</v>
      </c>
    </row>
    <row r="24" spans="1:13" x14ac:dyDescent="0.25">
      <c r="A24" s="31" t="s">
        <v>26</v>
      </c>
      <c r="B24" s="32" t="s">
        <v>28</v>
      </c>
      <c r="C24" s="32" t="s">
        <v>27</v>
      </c>
      <c r="D24" s="34" t="s">
        <v>32</v>
      </c>
      <c r="E24" s="34" t="s">
        <v>33</v>
      </c>
      <c r="G24" s="71" t="s">
        <v>24</v>
      </c>
      <c r="H24" s="71"/>
      <c r="I24" s="71"/>
      <c r="J24" s="40"/>
      <c r="K24" s="31" t="s">
        <v>39</v>
      </c>
      <c r="L24" s="4">
        <f>B35</f>
        <v>29709026</v>
      </c>
    </row>
    <row r="25" spans="1:13" x14ac:dyDescent="0.25">
      <c r="A25" s="24" t="s">
        <v>15</v>
      </c>
      <c r="B25" s="62">
        <v>2.4687099999999998E-3</v>
      </c>
      <c r="C25" s="68">
        <f>C31/C46</f>
        <v>2.5342158594165226E-3</v>
      </c>
      <c r="D25" s="53">
        <f>C25-B25</f>
        <v>6.5505859416522746E-5</v>
      </c>
      <c r="E25" s="35">
        <f>D25/B25</f>
        <v>2.653444892940959E-2</v>
      </c>
      <c r="G25" s="39">
        <f>$L$46*G38</f>
        <v>28226386.514924839</v>
      </c>
      <c r="I25" s="65"/>
      <c r="K25" s="31" t="s">
        <v>40</v>
      </c>
      <c r="L25" s="4">
        <f>B54</f>
        <v>5931135</v>
      </c>
    </row>
    <row r="26" spans="1:13" x14ac:dyDescent="0.25">
      <c r="A26" s="24" t="s">
        <v>16</v>
      </c>
      <c r="B26" s="62">
        <v>4.3217200000000002E-3</v>
      </c>
      <c r="C26" s="68">
        <f>B26+(B26*2.5%)</f>
        <v>4.4297630000000006E-3</v>
      </c>
      <c r="D26" s="53">
        <f t="shared" ref="D26:D28" si="0">C26-B26</f>
        <v>1.0804300000000037E-4</v>
      </c>
      <c r="E26" s="35">
        <f t="shared" ref="E26:E28" si="1">D26/B26</f>
        <v>2.5000000000000085E-2</v>
      </c>
      <c r="G26" s="39">
        <f t="shared" ref="G26:G28" si="2">$L$46*G39</f>
        <v>1303317.8620538095</v>
      </c>
      <c r="I26" s="65"/>
      <c r="K26" s="31" t="s">
        <v>41</v>
      </c>
      <c r="L26" s="4">
        <f>I50</f>
        <v>164752.86654435997</v>
      </c>
    </row>
    <row r="27" spans="1:13" x14ac:dyDescent="0.25">
      <c r="A27" s="24" t="s">
        <v>17</v>
      </c>
      <c r="B27" s="62">
        <v>4.3217200000000002E-3</v>
      </c>
      <c r="C27" s="68">
        <f t="shared" ref="C27:C28" si="3">B27+(B27*2.5%)</f>
        <v>4.4297630000000006E-3</v>
      </c>
      <c r="D27" s="53">
        <f t="shared" si="0"/>
        <v>1.0804300000000037E-4</v>
      </c>
      <c r="E27" s="35">
        <f t="shared" si="1"/>
        <v>2.5000000000000085E-2</v>
      </c>
      <c r="G27" s="39">
        <f t="shared" si="2"/>
        <v>1119736.8452406286</v>
      </c>
      <c r="I27" s="65"/>
      <c r="K27" s="31" t="s">
        <v>42</v>
      </c>
      <c r="L27" s="43">
        <f>G53</f>
        <v>63735</v>
      </c>
    </row>
    <row r="28" spans="1:13" x14ac:dyDescent="0.25">
      <c r="A28" s="24" t="s">
        <v>22</v>
      </c>
      <c r="B28" s="62">
        <v>2.1608600000000001E-3</v>
      </c>
      <c r="C28" s="68">
        <f t="shared" si="3"/>
        <v>2.2148815000000003E-3</v>
      </c>
      <c r="D28" s="53">
        <f t="shared" si="0"/>
        <v>5.4021500000000187E-5</v>
      </c>
      <c r="E28" s="35">
        <f t="shared" si="1"/>
        <v>2.5000000000000085E-2</v>
      </c>
      <c r="G28" s="39">
        <f t="shared" si="2"/>
        <v>5367.8659886894948</v>
      </c>
      <c r="I28" s="65"/>
      <c r="M28" s="8"/>
    </row>
    <row r="29" spans="1:13" x14ac:dyDescent="0.25">
      <c r="G29" s="4">
        <f>SUM(G25:G28)</f>
        <v>30654809.088207968</v>
      </c>
      <c r="K29" s="3" t="s">
        <v>43</v>
      </c>
      <c r="L29" s="44">
        <f>C42</f>
        <v>57108</v>
      </c>
      <c r="M29" s="9"/>
    </row>
    <row r="30" spans="1:13" x14ac:dyDescent="0.25">
      <c r="A30" s="31" t="s">
        <v>29</v>
      </c>
      <c r="B30" s="32" t="s">
        <v>28</v>
      </c>
      <c r="C30" s="32" t="s">
        <v>27</v>
      </c>
      <c r="D30" s="34" t="s">
        <v>32</v>
      </c>
      <c r="E30" s="34" t="s">
        <v>33</v>
      </c>
    </row>
    <row r="31" spans="1:13" x14ac:dyDescent="0.25">
      <c r="A31" s="24" t="s">
        <v>15</v>
      </c>
      <c r="B31" s="60">
        <v>22026450</v>
      </c>
      <c r="C31" s="67">
        <f>L46-SUM(C32:C34)</f>
        <v>22875484.782544665</v>
      </c>
      <c r="D31" s="5">
        <f>C31-B31</f>
        <v>849034.78254466504</v>
      </c>
      <c r="E31" s="35">
        <f>D31/B31</f>
        <v>3.8546147134225668E-2</v>
      </c>
      <c r="H31" s="64"/>
      <c r="K31" s="25" t="s">
        <v>20</v>
      </c>
      <c r="L31" s="45">
        <f>SUM(L24:L27)/L29</f>
        <v>628.08448670141411</v>
      </c>
    </row>
    <row r="32" spans="1:13" x14ac:dyDescent="0.25">
      <c r="A32" s="24" t="s">
        <v>16</v>
      </c>
      <c r="B32" s="60">
        <v>4107917</v>
      </c>
      <c r="C32" s="67">
        <f>C47*C26</f>
        <v>4159602.2664575996</v>
      </c>
      <c r="D32" s="5">
        <f>C32-B32</f>
        <v>51685.266457599588</v>
      </c>
      <c r="E32" s="35">
        <f>D32/B32</f>
        <v>1.2581867271806999E-2</v>
      </c>
      <c r="H32" s="64"/>
    </row>
    <row r="33" spans="1:12" x14ac:dyDescent="0.25">
      <c r="A33" s="24" t="s">
        <v>17</v>
      </c>
      <c r="B33" s="60">
        <v>3560258</v>
      </c>
      <c r="C33" s="67">
        <f t="shared" ref="C33:C34" si="4">C48*C27</f>
        <v>3605052.8790312014</v>
      </c>
      <c r="D33" s="5">
        <f>C33-B33</f>
        <v>44794.879031201359</v>
      </c>
      <c r="E33" s="35">
        <f>D33/B33</f>
        <v>1.2581919352811329E-2</v>
      </c>
      <c r="H33" s="64"/>
    </row>
    <row r="34" spans="1:12" x14ac:dyDescent="0.25">
      <c r="A34" s="24" t="s">
        <v>22</v>
      </c>
      <c r="B34" s="60">
        <v>14401</v>
      </c>
      <c r="C34" s="67">
        <f t="shared" si="4"/>
        <v>14669.160174500003</v>
      </c>
      <c r="D34" s="5">
        <f>C34-B34</f>
        <v>268.16017450000254</v>
      </c>
      <c r="E34" s="35">
        <f>D34/B34</f>
        <v>1.8620941219359942E-2</v>
      </c>
      <c r="H34" s="64"/>
    </row>
    <row r="35" spans="1:12" x14ac:dyDescent="0.25">
      <c r="B35" s="61">
        <f>SUM(B31:B34)</f>
        <v>29709026</v>
      </c>
      <c r="C35" s="61">
        <f>SUM(C31:C34)</f>
        <v>30654809.088207964</v>
      </c>
      <c r="D35" s="5">
        <f>C35-B35</f>
        <v>945783.08820796385</v>
      </c>
      <c r="E35" s="35">
        <f>D35/B35</f>
        <v>3.1834873624196361E-2</v>
      </c>
      <c r="H35" s="64"/>
      <c r="K35" s="18" t="s">
        <v>18</v>
      </c>
      <c r="L35" s="46">
        <f>C21</f>
        <v>2.5000000000000001E-2</v>
      </c>
    </row>
    <row r="37" spans="1:12" x14ac:dyDescent="0.25">
      <c r="A37" s="3" t="s">
        <v>30</v>
      </c>
      <c r="B37" s="54" t="s">
        <v>49</v>
      </c>
      <c r="C37" s="32" t="s">
        <v>27</v>
      </c>
      <c r="D37" s="34" t="s">
        <v>32</v>
      </c>
      <c r="E37" s="34" t="s">
        <v>33</v>
      </c>
      <c r="G37" s="33" t="s">
        <v>31</v>
      </c>
    </row>
    <row r="38" spans="1:12" x14ac:dyDescent="0.25">
      <c r="A38" s="2" t="s">
        <v>9</v>
      </c>
      <c r="B38" s="58">
        <v>51909</v>
      </c>
      <c r="C38" s="63">
        <v>52584</v>
      </c>
      <c r="D38" s="15">
        <f>C38-B38</f>
        <v>675</v>
      </c>
      <c r="E38" s="35">
        <f>D38/B38</f>
        <v>1.3003525400219615E-2</v>
      </c>
      <c r="G38" s="14">
        <f>C38/$C$42</f>
        <v>0.92078167682286194</v>
      </c>
    </row>
    <row r="39" spans="1:12" x14ac:dyDescent="0.25">
      <c r="A39" s="2" t="s">
        <v>10</v>
      </c>
      <c r="B39" s="58">
        <v>2496</v>
      </c>
      <c r="C39" s="63">
        <v>2428</v>
      </c>
      <c r="D39" s="15">
        <f t="shared" ref="D39:D42" si="5">C39-B39</f>
        <v>-68</v>
      </c>
      <c r="E39" s="35">
        <f t="shared" ref="E39:E42" si="6">D39/B39</f>
        <v>-2.7243589743589744E-2</v>
      </c>
      <c r="G39" s="14">
        <f>C39/$C$42</f>
        <v>4.251593472017931E-2</v>
      </c>
      <c r="K39" s="25" t="s">
        <v>21</v>
      </c>
      <c r="L39" s="48">
        <f>L31*(1+L35)</f>
        <v>643.78659886894945</v>
      </c>
    </row>
    <row r="40" spans="1:12" x14ac:dyDescent="0.25">
      <c r="A40" s="2" t="s">
        <v>11</v>
      </c>
      <c r="B40" s="58">
        <v>2086</v>
      </c>
      <c r="C40" s="63">
        <v>2086</v>
      </c>
      <c r="D40" s="15">
        <f t="shared" si="5"/>
        <v>0</v>
      </c>
      <c r="E40" s="35">
        <f t="shared" si="6"/>
        <v>0</v>
      </c>
      <c r="G40" s="14">
        <f>C40/$C$42</f>
        <v>3.6527281641801496E-2</v>
      </c>
    </row>
    <row r="41" spans="1:12" x14ac:dyDescent="0.25">
      <c r="A41" s="2" t="s">
        <v>12</v>
      </c>
      <c r="B41" s="58">
        <v>10</v>
      </c>
      <c r="C41" s="63">
        <v>10</v>
      </c>
      <c r="D41" s="15">
        <f t="shared" si="5"/>
        <v>0</v>
      </c>
      <c r="E41" s="35">
        <f t="shared" si="6"/>
        <v>0</v>
      </c>
      <c r="G41" s="14">
        <f>C41/$C$42</f>
        <v>1.7510681515724592E-4</v>
      </c>
    </row>
    <row r="42" spans="1:12" x14ac:dyDescent="0.25">
      <c r="B42" s="59">
        <f>SUM(B38:B41)</f>
        <v>56501</v>
      </c>
      <c r="C42" s="59">
        <f>SUM(C38:C41)</f>
        <v>57108</v>
      </c>
      <c r="D42" s="15">
        <f t="shared" si="5"/>
        <v>607</v>
      </c>
      <c r="E42" s="35">
        <f t="shared" si="6"/>
        <v>1.0743172687209077E-2</v>
      </c>
      <c r="G42" s="36">
        <f>SUM(G38:G41)</f>
        <v>1</v>
      </c>
    </row>
    <row r="43" spans="1:12" x14ac:dyDescent="0.25">
      <c r="B43" s="37"/>
      <c r="C43" s="37"/>
      <c r="D43" s="37"/>
      <c r="E43" s="38"/>
      <c r="F43" s="13"/>
      <c r="K43" s="25" t="s">
        <v>44</v>
      </c>
      <c r="L43" s="49">
        <f>L39*C42</f>
        <v>36765365.088207968</v>
      </c>
    </row>
    <row r="44" spans="1:12" x14ac:dyDescent="0.25">
      <c r="G44" s="71" t="s">
        <v>37</v>
      </c>
      <c r="H44" s="71"/>
      <c r="I44" s="71"/>
      <c r="J44" s="40"/>
    </row>
    <row r="45" spans="1:12" ht="30" x14ac:dyDescent="0.25">
      <c r="A45" s="3" t="s">
        <v>34</v>
      </c>
      <c r="B45" s="69">
        <v>42185</v>
      </c>
      <c r="C45" s="70">
        <v>42551</v>
      </c>
      <c r="D45" s="34" t="s">
        <v>32</v>
      </c>
      <c r="E45" s="34" t="s">
        <v>33</v>
      </c>
      <c r="G45" s="47" t="s">
        <v>46</v>
      </c>
      <c r="H45" s="47" t="s">
        <v>45</v>
      </c>
      <c r="I45" s="47" t="s">
        <v>23</v>
      </c>
      <c r="J45" s="50"/>
    </row>
    <row r="46" spans="1:12" x14ac:dyDescent="0.25">
      <c r="A46" s="26" t="s">
        <v>9</v>
      </c>
      <c r="B46" s="57">
        <v>8922249818</v>
      </c>
      <c r="C46" s="57">
        <v>9026652050</v>
      </c>
      <c r="D46" s="15">
        <f>C46-B46</f>
        <v>104402232</v>
      </c>
      <c r="E46" s="35">
        <f>D46/B46</f>
        <v>1.1701334767535423E-2</v>
      </c>
      <c r="G46" s="27">
        <f>C46-B46</f>
        <v>104402232</v>
      </c>
      <c r="H46" s="29">
        <f>B25</f>
        <v>2.4687099999999998E-3</v>
      </c>
      <c r="I46" s="28">
        <f>G46*H46</f>
        <v>257738.83416071997</v>
      </c>
      <c r="J46" s="41"/>
      <c r="K46" s="31" t="s">
        <v>48</v>
      </c>
      <c r="L46" s="45">
        <f>L43-C54</f>
        <v>30654809.088207968</v>
      </c>
    </row>
    <row r="47" spans="1:12" x14ac:dyDescent="0.25">
      <c r="A47" s="2" t="s">
        <v>10</v>
      </c>
      <c r="B47" s="57">
        <v>950527144</v>
      </c>
      <c r="C47" s="57">
        <v>939012373</v>
      </c>
      <c r="D47" s="15">
        <f t="shared" ref="D47:D50" si="7">C47-B47</f>
        <v>-11514771</v>
      </c>
      <c r="E47" s="35">
        <f t="shared" ref="E47:E50" si="8">D47/B47</f>
        <v>-1.2114089610890692E-2</v>
      </c>
      <c r="G47" s="27">
        <f>C47-B47</f>
        <v>-11514771</v>
      </c>
      <c r="H47" s="29">
        <f>B26</f>
        <v>4.3217200000000002E-3</v>
      </c>
      <c r="I47" s="28">
        <f t="shared" ref="I47:I49" si="9">G47*H47</f>
        <v>-49763.616126120003</v>
      </c>
      <c r="J47" s="41"/>
      <c r="K47" s="31" t="s">
        <v>47</v>
      </c>
      <c r="L47" s="45">
        <f>C54</f>
        <v>6110556</v>
      </c>
    </row>
    <row r="48" spans="1:12" x14ac:dyDescent="0.25">
      <c r="A48" s="2" t="s">
        <v>11</v>
      </c>
      <c r="B48" s="57">
        <v>823805800</v>
      </c>
      <c r="C48" s="57">
        <v>813825227</v>
      </c>
      <c r="D48" s="15">
        <f t="shared" si="7"/>
        <v>-9980573</v>
      </c>
      <c r="E48" s="35">
        <f t="shared" si="8"/>
        <v>-1.2115201179695506E-2</v>
      </c>
      <c r="G48" s="27">
        <f>C48-B48</f>
        <v>-9980573</v>
      </c>
      <c r="H48" s="29">
        <f>B27</f>
        <v>4.3217200000000002E-3</v>
      </c>
      <c r="I48" s="28">
        <f t="shared" si="9"/>
        <v>-43133.241945560003</v>
      </c>
      <c r="J48" s="41"/>
      <c r="L48" s="5">
        <f>SUM(L46:L47)</f>
        <v>36765365.088207968</v>
      </c>
    </row>
    <row r="49" spans="1:10" x14ac:dyDescent="0.25">
      <c r="A49" s="24" t="s">
        <v>22</v>
      </c>
      <c r="B49" s="57">
        <v>6664238</v>
      </c>
      <c r="C49" s="57">
        <v>6623000</v>
      </c>
      <c r="D49" s="15">
        <f t="shared" si="7"/>
        <v>-41238</v>
      </c>
      <c r="E49" s="35">
        <f t="shared" si="8"/>
        <v>-6.1879542717411954E-3</v>
      </c>
      <c r="G49" s="27">
        <f>C49-B49</f>
        <v>-41238</v>
      </c>
      <c r="H49" s="29">
        <f>B28</f>
        <v>2.1608600000000001E-3</v>
      </c>
      <c r="I49" s="28">
        <f t="shared" si="9"/>
        <v>-89.109544679999999</v>
      </c>
      <c r="J49" s="41"/>
    </row>
    <row r="50" spans="1:10" x14ac:dyDescent="0.25">
      <c r="A50" s="11"/>
      <c r="B50" s="56">
        <f>SUM(B46:B49)</f>
        <v>10703247000</v>
      </c>
      <c r="C50" s="56">
        <f>SUM(C46:C49)</f>
        <v>10786112650</v>
      </c>
      <c r="D50" s="15">
        <f t="shared" si="7"/>
        <v>82865650</v>
      </c>
      <c r="E50" s="35">
        <f t="shared" si="8"/>
        <v>7.742103868106566E-3</v>
      </c>
      <c r="G50" s="4">
        <f>SUM(G46:G49)</f>
        <v>82865650</v>
      </c>
      <c r="H50" s="11"/>
      <c r="I50" s="51">
        <f>SUM(I46:I49)</f>
        <v>164752.86654435997</v>
      </c>
      <c r="J50" s="42"/>
    </row>
    <row r="51" spans="1:10" x14ac:dyDescent="0.25">
      <c r="I51" s="8"/>
    </row>
    <row r="52" spans="1:10" x14ac:dyDescent="0.25">
      <c r="B52" s="32" t="s">
        <v>28</v>
      </c>
      <c r="C52" s="32" t="s">
        <v>27</v>
      </c>
      <c r="D52" s="34" t="s">
        <v>32</v>
      </c>
      <c r="E52" s="34" t="s">
        <v>33</v>
      </c>
      <c r="G52" s="71" t="s">
        <v>38</v>
      </c>
      <c r="H52" s="71"/>
      <c r="I52" s="71"/>
      <c r="J52" s="40"/>
    </row>
    <row r="53" spans="1:10" x14ac:dyDescent="0.25">
      <c r="A53" s="31" t="s">
        <v>35</v>
      </c>
      <c r="B53" s="55">
        <v>105</v>
      </c>
      <c r="C53" s="55">
        <v>107</v>
      </c>
      <c r="D53" s="15">
        <f>C53-B53</f>
        <v>2</v>
      </c>
      <c r="E53" s="35">
        <f>D53/B53</f>
        <v>1.9047619047619049E-2</v>
      </c>
      <c r="G53" s="52">
        <f>B53*D42</f>
        <v>63735</v>
      </c>
      <c r="I53" s="9"/>
    </row>
    <row r="54" spans="1:10" x14ac:dyDescent="0.25">
      <c r="A54" s="31" t="s">
        <v>36</v>
      </c>
      <c r="B54" s="55">
        <v>5931135</v>
      </c>
      <c r="C54" s="56">
        <f>C53*C42</f>
        <v>6110556</v>
      </c>
      <c r="D54" s="15">
        <f>C54-B54</f>
        <v>179421</v>
      </c>
      <c r="E54" s="35">
        <f>D54/B54</f>
        <v>3.0250702437223231E-2</v>
      </c>
    </row>
    <row r="56" spans="1:10" x14ac:dyDescent="0.25">
      <c r="B56" s="66">
        <f>B35+B54</f>
        <v>35640161</v>
      </c>
      <c r="C56" s="66">
        <f>C35+C54</f>
        <v>36765365.08820796</v>
      </c>
      <c r="D56" s="15">
        <f>C56-B56</f>
        <v>1125204.0882079601</v>
      </c>
      <c r="E56" s="35">
        <f>D56/B56</f>
        <v>3.1571240326550717E-2</v>
      </c>
    </row>
    <row r="79" spans="2:4" x14ac:dyDescent="0.25">
      <c r="B79" s="8"/>
      <c r="C79" s="8"/>
      <c r="D79" s="7"/>
    </row>
    <row r="80" spans="2:4" x14ac:dyDescent="0.25">
      <c r="B80" s="8"/>
      <c r="C80" s="8"/>
      <c r="D80" s="7"/>
    </row>
    <row r="81" spans="2:4" x14ac:dyDescent="0.25">
      <c r="B81" s="8"/>
      <c r="C81" s="8"/>
      <c r="D81" s="7"/>
    </row>
    <row r="82" spans="2:4" x14ac:dyDescent="0.25">
      <c r="B82" s="8"/>
      <c r="C82" s="8"/>
    </row>
    <row r="83" spans="2:4" x14ac:dyDescent="0.25">
      <c r="B83" s="8"/>
      <c r="C83" s="8"/>
      <c r="D83" s="7"/>
    </row>
  </sheetData>
  <mergeCells count="3">
    <mergeCell ref="G44:I44"/>
    <mergeCell ref="G24:I24"/>
    <mergeCell ref="G52:I52"/>
  </mergeCells>
  <pageMargins left="0.70866141732283472" right="0.70866141732283472" top="0.74803149606299213" bottom="0.74803149606299213" header="0.31496062992125984" footer="0.31496062992125984"/>
  <pageSetup paperSize="8" scale="5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Cap - Model Budget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OsheaD</dc:creator>
  <cp:lastModifiedBy>Gabrielle</cp:lastModifiedBy>
  <cp:lastPrinted>2016-02-26T04:03:21Z</cp:lastPrinted>
  <dcterms:created xsi:type="dcterms:W3CDTF">2016-01-18T01:20:43Z</dcterms:created>
  <dcterms:modified xsi:type="dcterms:W3CDTF">2016-05-09T05:30:36Z</dcterms:modified>
</cp:coreProperties>
</file>