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X:\External Clients\DELWP\2018 DELWP\2018 New Standards Work\"/>
    </mc:Choice>
  </mc:AlternateContent>
  <xr:revisionPtr revIDLastSave="0" documentId="8_{1196093B-DF38-4483-A1EA-A5080225E342}" xr6:coauthVersionLast="31" xr6:coauthVersionMax="31" xr10:uidLastSave="{00000000-0000-0000-0000-000000000000}"/>
  <bookViews>
    <workbookView xWindow="0" yWindow="0" windowWidth="28800" windowHeight="11610" firstSheet="1" activeTab="4" xr2:uid="{00000000-000D-0000-FFFF-FFFF00000000}"/>
  </bookViews>
  <sheets>
    <sheet name="Building lease - 1" sheetId="1" r:id="rId1"/>
    <sheet name="Building Lease -2 " sheetId="2" r:id="rId2"/>
    <sheet name="B2 NPV Calculations" sheetId="3" r:id="rId3"/>
    <sheet name="Building lease - 3" sheetId="4" r:id="rId4"/>
    <sheet name="Waste Contract" sheetId="7" r:id="rId5"/>
    <sheet name="WC NPV Calculations" sheetId="8" r:id="rId6"/>
    <sheet name="Basic  Fleet Lease" sheetId="6" r:id="rId7"/>
    <sheet name="BFL NPV Calculations" sheetId="9" r:id="rId8"/>
    <sheet name="Grant Funding" sheetId="10" r:id="rId9"/>
    <sheet name="Revenue from contracts" sheetId="11" r:id="rId10"/>
    <sheet name="Developer Contribution Plans" sheetId="12" r:id="rId11"/>
  </sheets>
  <definedNames>
    <definedName name="_xlnm.Print_Area" localSheetId="2">'B2 NPV Calculations'!$A$1:$M$66</definedName>
    <definedName name="_xlnm.Print_Area" localSheetId="6">'Basic  Fleet Lease'!$B$1:$I$67</definedName>
    <definedName name="_xlnm.Print_Area" localSheetId="7">'BFL NPV Calculations'!$A$1:$L$67</definedName>
    <definedName name="_xlnm.Print_Area" localSheetId="0">'Building lease - 1'!$B$1:$H$36</definedName>
    <definedName name="_xlnm.Print_Area" localSheetId="3">'Building lease - 3'!$B$1:$I$48</definedName>
    <definedName name="_xlnm.Print_Area" localSheetId="1">'Building Lease -2 '!$B$1:$I$74</definedName>
    <definedName name="_xlnm.Print_Area" localSheetId="8">'Grant Funding'!$B$1:$F$23</definedName>
    <definedName name="_xlnm.Print_Area" localSheetId="9">'Revenue from contracts'!$B$2:$F$19</definedName>
    <definedName name="_xlnm.Print_Area" localSheetId="4">'Waste Contract'!$B$1:$I$95</definedName>
    <definedName name="_xlnm.Print_Area" localSheetId="5">'WC NPV Calculations'!$A$1:$L$186</definedName>
    <definedName name="_xlnm.Print_Titles" localSheetId="5">'WC NPV Calculations'!$6:$6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12" l="1"/>
  <c r="F17" i="12"/>
  <c r="B7" i="9"/>
  <c r="B8" i="9" s="1"/>
  <c r="B9" i="9" s="1"/>
  <c r="B10" i="9" s="1"/>
  <c r="B11" i="9" s="1"/>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C38" i="6"/>
  <c r="B3" i="9"/>
  <c r="C7" i="9" s="1"/>
  <c r="G41" i="6"/>
  <c r="H42" i="6" s="1"/>
  <c r="C43" i="8"/>
  <c r="G80" i="7" s="1"/>
  <c r="G60" i="7"/>
  <c r="H61" i="7" s="1"/>
  <c r="H93" i="7"/>
  <c r="H72" i="7"/>
  <c r="H49" i="7"/>
  <c r="B3" i="8"/>
  <c r="C7" i="8" s="1"/>
  <c r="C35" i="7"/>
  <c r="B7" i="8" s="1"/>
  <c r="G23" i="4"/>
  <c r="H24" i="4" s="1"/>
  <c r="G42" i="4"/>
  <c r="G41" i="4"/>
  <c r="G31" i="4"/>
  <c r="G30" i="4"/>
  <c r="G59" i="2"/>
  <c r="C31" i="3" s="1"/>
  <c r="H51" i="2"/>
  <c r="H40" i="2"/>
  <c r="B3" i="3"/>
  <c r="C7" i="3" s="1"/>
  <c r="H28" i="2"/>
  <c r="G27" i="2"/>
  <c r="D7" i="8" l="1"/>
  <c r="G55" i="7" s="1"/>
  <c r="H57" i="7" s="1"/>
  <c r="K7" i="3"/>
  <c r="D7" i="3"/>
  <c r="E7" i="8"/>
  <c r="G56" i="7" s="1"/>
  <c r="B8" i="8"/>
  <c r="J7" i="8"/>
  <c r="C39" i="7"/>
  <c r="C40" i="7"/>
  <c r="J7" i="9"/>
  <c r="D7" i="9"/>
  <c r="H43" i="4"/>
  <c r="H32" i="4"/>
  <c r="G35" i="4"/>
  <c r="H36" i="4" l="1"/>
  <c r="G46" i="4"/>
  <c r="H47" i="4" s="1"/>
  <c r="K7" i="8"/>
  <c r="K8" i="8" s="1"/>
  <c r="K9" i="8" s="1"/>
  <c r="K10" i="8" s="1"/>
  <c r="K11" i="8" s="1"/>
  <c r="K12" i="8" s="1"/>
  <c r="K13" i="8" s="1"/>
  <c r="K14" i="8" s="1"/>
  <c r="K15" i="8" s="1"/>
  <c r="K16" i="8" s="1"/>
  <c r="K17" i="8" s="1"/>
  <c r="K18" i="8" s="1"/>
  <c r="K19" i="8" s="1"/>
  <c r="K20" i="8" s="1"/>
  <c r="K21" i="8" s="1"/>
  <c r="K22" i="8" s="1"/>
  <c r="K23" i="8" s="1"/>
  <c r="K24" i="8" s="1"/>
  <c r="K25" i="8" s="1"/>
  <c r="K26" i="8" s="1"/>
  <c r="K27" i="8" s="1"/>
  <c r="K28" i="8" s="1"/>
  <c r="K29" i="8" s="1"/>
  <c r="K30" i="8" s="1"/>
  <c r="K31" i="8" s="1"/>
  <c r="K32" i="8" s="1"/>
  <c r="K33" i="8" s="1"/>
  <c r="K34" i="8" s="1"/>
  <c r="K35" i="8" s="1"/>
  <c r="K36" i="8" s="1"/>
  <c r="K37" i="8" s="1"/>
  <c r="K38" i="8" s="1"/>
  <c r="K39" i="8" s="1"/>
  <c r="K40" i="8" s="1"/>
  <c r="K41" i="8" s="1"/>
  <c r="K42" i="8" s="1"/>
  <c r="L7" i="3"/>
  <c r="L8" i="3" s="1"/>
  <c r="L9" i="3" s="1"/>
  <c r="L10" i="3" s="1"/>
  <c r="L11" i="3" s="1"/>
  <c r="L12" i="3" s="1"/>
  <c r="L13" i="3" s="1"/>
  <c r="L14" i="3" s="1"/>
  <c r="L15" i="3" s="1"/>
  <c r="L16" i="3" s="1"/>
  <c r="L17" i="3" s="1"/>
  <c r="L18" i="3" s="1"/>
  <c r="L19" i="3" s="1"/>
  <c r="L20" i="3" s="1"/>
  <c r="L21" i="3" s="1"/>
  <c r="L22" i="3" s="1"/>
  <c r="L23" i="3" s="1"/>
  <c r="L24" i="3" s="1"/>
  <c r="L25" i="3" s="1"/>
  <c r="L26" i="3" s="1"/>
  <c r="L27" i="3" s="1"/>
  <c r="L28" i="3" s="1"/>
  <c r="L29" i="3" s="1"/>
  <c r="L30" i="3" s="1"/>
  <c r="B9" i="8"/>
  <c r="B10" i="8" s="1"/>
  <c r="B11" i="8" s="1"/>
  <c r="B12" i="8" s="1"/>
  <c r="B13" i="8" s="1"/>
  <c r="B14" i="8" s="1"/>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B38" i="8" s="1"/>
  <c r="B39" i="8" s="1"/>
  <c r="B40" i="8" s="1"/>
  <c r="B41" i="8" s="1"/>
  <c r="B42" i="8" s="1"/>
  <c r="B43" i="8" s="1"/>
  <c r="C42" i="7"/>
  <c r="E7" i="3"/>
  <c r="G34" i="2"/>
  <c r="F7" i="8"/>
  <c r="C8" i="8" s="1"/>
  <c r="G48" i="6"/>
  <c r="E7" i="9"/>
  <c r="K7" i="9"/>
  <c r="L7" i="9"/>
  <c r="J8" i="9" s="1"/>
  <c r="G79" i="7" l="1"/>
  <c r="B44" i="8"/>
  <c r="B45" i="8" s="1"/>
  <c r="B46" i="8" s="1"/>
  <c r="B47" i="8" s="1"/>
  <c r="B48" i="8" s="1"/>
  <c r="B49" i="8" s="1"/>
  <c r="B50" i="8" s="1"/>
  <c r="B51" i="8" s="1"/>
  <c r="B52" i="8" s="1"/>
  <c r="B53" i="8" s="1"/>
  <c r="B54" i="8" s="1"/>
  <c r="B55" i="8" s="1"/>
  <c r="B56" i="8" s="1"/>
  <c r="B57" i="8" s="1"/>
  <c r="B58" i="8" s="1"/>
  <c r="B59" i="8" s="1"/>
  <c r="B60" i="8" s="1"/>
  <c r="B61" i="8" s="1"/>
  <c r="B62" i="8" s="1"/>
  <c r="B63" i="8" s="1"/>
  <c r="B64" i="8" s="1"/>
  <c r="B65" i="8" s="1"/>
  <c r="B66" i="8" s="1"/>
  <c r="B67" i="8" s="1"/>
  <c r="B68" i="8" s="1"/>
  <c r="B69" i="8" s="1"/>
  <c r="B70" i="8" s="1"/>
  <c r="B71" i="8" s="1"/>
  <c r="B72" i="8" s="1"/>
  <c r="B73" i="8" s="1"/>
  <c r="B74" i="8" s="1"/>
  <c r="B75" i="8" s="1"/>
  <c r="B76" i="8" s="1"/>
  <c r="B77" i="8" s="1"/>
  <c r="B78" i="8" s="1"/>
  <c r="B79" i="8" s="1"/>
  <c r="B80" i="8" s="1"/>
  <c r="B81" i="8" s="1"/>
  <c r="B82" i="8" s="1"/>
  <c r="B83" i="8" s="1"/>
  <c r="B84" i="8" s="1"/>
  <c r="B85" i="8" s="1"/>
  <c r="B86" i="8" s="1"/>
  <c r="B87" i="8" s="1"/>
  <c r="B88" i="8" s="1"/>
  <c r="B89" i="8" s="1"/>
  <c r="B90" i="8" s="1"/>
  <c r="B91" i="8" s="1"/>
  <c r="B92" i="8" s="1"/>
  <c r="B93" i="8" s="1"/>
  <c r="B94" i="8" s="1"/>
  <c r="B95" i="8" s="1"/>
  <c r="B96" i="8" s="1"/>
  <c r="B97" i="8" s="1"/>
  <c r="B98" i="8" s="1"/>
  <c r="B99" i="8" s="1"/>
  <c r="B100" i="8" s="1"/>
  <c r="B101" i="8" s="1"/>
  <c r="B102" i="8" s="1"/>
  <c r="B103" i="8" s="1"/>
  <c r="B104" i="8" s="1"/>
  <c r="B105" i="8" s="1"/>
  <c r="B106" i="8" s="1"/>
  <c r="B107" i="8" s="1"/>
  <c r="B108" i="8" s="1"/>
  <c r="B109" i="8" s="1"/>
  <c r="B110" i="8" s="1"/>
  <c r="B111" i="8" s="1"/>
  <c r="B112" i="8" s="1"/>
  <c r="B113" i="8" s="1"/>
  <c r="B114" i="8" s="1"/>
  <c r="B115" i="8" s="1"/>
  <c r="B116" i="8" s="1"/>
  <c r="B117" i="8" s="1"/>
  <c r="B118" i="8" s="1"/>
  <c r="B119" i="8" s="1"/>
  <c r="B120" i="8" s="1"/>
  <c r="B121" i="8" s="1"/>
  <c r="B122" i="8" s="1"/>
  <c r="B123" i="8" s="1"/>
  <c r="B124" i="8" s="1"/>
  <c r="B125" i="8" s="1"/>
  <c r="B126" i="8" s="1"/>
  <c r="B127" i="8" s="1"/>
  <c r="B128" i="8" s="1"/>
  <c r="B129" i="8" s="1"/>
  <c r="B130" i="8" s="1"/>
  <c r="B131" i="8" s="1"/>
  <c r="B132" i="8" s="1"/>
  <c r="B133" i="8" s="1"/>
  <c r="B134" i="8" s="1"/>
  <c r="B135" i="8" s="1"/>
  <c r="B136" i="8" s="1"/>
  <c r="B137" i="8" s="1"/>
  <c r="B138" i="8" s="1"/>
  <c r="B139" i="8" s="1"/>
  <c r="B140" i="8" s="1"/>
  <c r="B141" i="8" s="1"/>
  <c r="B142" i="8" s="1"/>
  <c r="B143" i="8" s="1"/>
  <c r="B144" i="8" s="1"/>
  <c r="B145" i="8" s="1"/>
  <c r="B146" i="8" s="1"/>
  <c r="B147" i="8" s="1"/>
  <c r="B148" i="8" s="1"/>
  <c r="B149" i="8" s="1"/>
  <c r="B150" i="8" s="1"/>
  <c r="B151" i="8" s="1"/>
  <c r="B152" i="8" s="1"/>
  <c r="B153" i="8" s="1"/>
  <c r="B154" i="8" s="1"/>
  <c r="B155" i="8" s="1"/>
  <c r="B156" i="8" s="1"/>
  <c r="B157" i="8" s="1"/>
  <c r="B158" i="8" s="1"/>
  <c r="B159" i="8" s="1"/>
  <c r="B160" i="8" s="1"/>
  <c r="B161" i="8" s="1"/>
  <c r="B162" i="8" s="1"/>
  <c r="B163" i="8" s="1"/>
  <c r="B164" i="8" s="1"/>
  <c r="B165" i="8" s="1"/>
  <c r="B166" i="8" s="1"/>
  <c r="B167" i="8" s="1"/>
  <c r="B168" i="8" s="1"/>
  <c r="B169" i="8" s="1"/>
  <c r="B170" i="8" s="1"/>
  <c r="B171" i="8" s="1"/>
  <c r="B172" i="8" s="1"/>
  <c r="B173" i="8" s="1"/>
  <c r="B174" i="8" s="1"/>
  <c r="B175" i="8" s="1"/>
  <c r="B176" i="8" s="1"/>
  <c r="B177" i="8" s="1"/>
  <c r="B178" i="8" s="1"/>
  <c r="B179" i="8" s="1"/>
  <c r="B180" i="8" s="1"/>
  <c r="B181" i="8" s="1"/>
  <c r="B182" i="8" s="1"/>
  <c r="B183" i="8" s="1"/>
  <c r="B184" i="8" s="1"/>
  <c r="B185" i="8" s="1"/>
  <c r="B186" i="8" s="1"/>
  <c r="L7" i="8"/>
  <c r="J8" i="8" s="1"/>
  <c r="L8" i="8" s="1"/>
  <c r="J9" i="8" s="1"/>
  <c r="L9" i="8" s="1"/>
  <c r="J10" i="8" s="1"/>
  <c r="L10" i="8" s="1"/>
  <c r="J11" i="8" s="1"/>
  <c r="L11" i="8" s="1"/>
  <c r="J12" i="8" s="1"/>
  <c r="L12" i="8" s="1"/>
  <c r="J13" i="8" s="1"/>
  <c r="L13" i="8" s="1"/>
  <c r="J14" i="8" s="1"/>
  <c r="L14" i="8" s="1"/>
  <c r="J15" i="8" s="1"/>
  <c r="L15" i="8" s="1"/>
  <c r="J16" i="8" s="1"/>
  <c r="L16" i="8" s="1"/>
  <c r="J17" i="8" s="1"/>
  <c r="L17" i="8" s="1"/>
  <c r="J18" i="8" s="1"/>
  <c r="L18" i="8" s="1"/>
  <c r="J19" i="8" s="1"/>
  <c r="L19" i="8" s="1"/>
  <c r="J20" i="8" s="1"/>
  <c r="L20" i="8" s="1"/>
  <c r="J21" i="8" s="1"/>
  <c r="L21" i="8" s="1"/>
  <c r="J22" i="8" s="1"/>
  <c r="L22" i="8" s="1"/>
  <c r="J23" i="8" s="1"/>
  <c r="L23" i="8" s="1"/>
  <c r="J24" i="8" s="1"/>
  <c r="L24" i="8" s="1"/>
  <c r="J25" i="8" s="1"/>
  <c r="L25" i="8" s="1"/>
  <c r="J26" i="8" s="1"/>
  <c r="L26" i="8" s="1"/>
  <c r="J27" i="8" s="1"/>
  <c r="L27" i="8" s="1"/>
  <c r="J28" i="8" s="1"/>
  <c r="L28" i="8" s="1"/>
  <c r="J29" i="8" s="1"/>
  <c r="L29" i="8" s="1"/>
  <c r="J30" i="8" s="1"/>
  <c r="L30" i="8" s="1"/>
  <c r="J31" i="8" s="1"/>
  <c r="L31" i="8" s="1"/>
  <c r="J32" i="8" s="1"/>
  <c r="L32" i="8" s="1"/>
  <c r="J33" i="8" s="1"/>
  <c r="L33" i="8" s="1"/>
  <c r="J34" i="8" s="1"/>
  <c r="L34" i="8" s="1"/>
  <c r="J35" i="8" s="1"/>
  <c r="L35" i="8" s="1"/>
  <c r="J36" i="8" s="1"/>
  <c r="L36" i="8" s="1"/>
  <c r="J37" i="8" s="1"/>
  <c r="L37" i="8" s="1"/>
  <c r="J38" i="8" s="1"/>
  <c r="L38" i="8" s="1"/>
  <c r="J39" i="8" s="1"/>
  <c r="L39" i="8" s="1"/>
  <c r="J40" i="8" s="1"/>
  <c r="L40" i="8" s="1"/>
  <c r="J41" i="8" s="1"/>
  <c r="L41" i="8" s="1"/>
  <c r="J42" i="8" s="1"/>
  <c r="L42" i="8" s="1"/>
  <c r="G35" i="2"/>
  <c r="H36" i="2" s="1"/>
  <c r="F7" i="3"/>
  <c r="C8" i="3" s="1"/>
  <c r="M7" i="3"/>
  <c r="K8" i="3" s="1"/>
  <c r="M8" i="3" s="1"/>
  <c r="K9" i="3" s="1"/>
  <c r="M9" i="3" s="1"/>
  <c r="K10" i="3" s="1"/>
  <c r="M10" i="3" s="1"/>
  <c r="K11" i="3" s="1"/>
  <c r="D8" i="8"/>
  <c r="K8" i="9"/>
  <c r="G53" i="6"/>
  <c r="H54" i="6" s="1"/>
  <c r="F7" i="9"/>
  <c r="C8" i="9" s="1"/>
  <c r="D8" i="9" s="1"/>
  <c r="G49" i="6"/>
  <c r="H50" i="6"/>
  <c r="M11" i="3"/>
  <c r="K12" i="3" s="1"/>
  <c r="D8" i="3" l="1"/>
  <c r="G66" i="7"/>
  <c r="E8" i="8"/>
  <c r="G59" i="6"/>
  <c r="E8" i="9"/>
  <c r="G64" i="6"/>
  <c r="H65" i="6" s="1"/>
  <c r="K9" i="9"/>
  <c r="K10" i="9" s="1"/>
  <c r="K11" i="9" s="1"/>
  <c r="K12" i="9" s="1"/>
  <c r="K13" i="9" s="1"/>
  <c r="K14" i="9" s="1"/>
  <c r="K15" i="9" s="1"/>
  <c r="K16" i="9" s="1"/>
  <c r="K17" i="9" s="1"/>
  <c r="K18" i="9" s="1"/>
  <c r="K19" i="9" s="1"/>
  <c r="K20" i="9" s="1"/>
  <c r="K21" i="9" s="1"/>
  <c r="K22" i="9" s="1"/>
  <c r="K23" i="9" s="1"/>
  <c r="K24" i="9" s="1"/>
  <c r="K25" i="9" s="1"/>
  <c r="K26" i="9" s="1"/>
  <c r="K27" i="9" s="1"/>
  <c r="K28" i="9" s="1"/>
  <c r="K29" i="9" s="1"/>
  <c r="K30" i="9" s="1"/>
  <c r="K31" i="9" s="1"/>
  <c r="K32" i="9" s="1"/>
  <c r="K33" i="9" s="1"/>
  <c r="K34" i="9" s="1"/>
  <c r="K35" i="9" s="1"/>
  <c r="K36" i="9" s="1"/>
  <c r="K37" i="9" s="1"/>
  <c r="K38" i="9" s="1"/>
  <c r="K39" i="9" s="1"/>
  <c r="K40" i="9" s="1"/>
  <c r="K41" i="9" s="1"/>
  <c r="K42" i="9" s="1"/>
  <c r="K43" i="9" s="1"/>
  <c r="K44" i="9" s="1"/>
  <c r="K45" i="9" s="1"/>
  <c r="K46" i="9" s="1"/>
  <c r="K47" i="9" s="1"/>
  <c r="K48" i="9" s="1"/>
  <c r="K49" i="9" s="1"/>
  <c r="K50" i="9" s="1"/>
  <c r="K51" i="9" s="1"/>
  <c r="K52" i="9" s="1"/>
  <c r="K53" i="9" s="1"/>
  <c r="K54" i="9" s="1"/>
  <c r="K55" i="9" s="1"/>
  <c r="K56" i="9" s="1"/>
  <c r="K57" i="9" s="1"/>
  <c r="K58" i="9" s="1"/>
  <c r="K59" i="9" s="1"/>
  <c r="K60" i="9" s="1"/>
  <c r="K61" i="9" s="1"/>
  <c r="K62" i="9" s="1"/>
  <c r="K63" i="9" s="1"/>
  <c r="K64" i="9" s="1"/>
  <c r="K65" i="9" s="1"/>
  <c r="K66" i="9" s="1"/>
  <c r="L8" i="9"/>
  <c r="J9" i="9" s="1"/>
  <c r="L9" i="9" s="1"/>
  <c r="J10" i="9" s="1"/>
  <c r="L10" i="9" s="1"/>
  <c r="J11" i="9" s="1"/>
  <c r="L11" i="9" s="1"/>
  <c r="J12" i="9" s="1"/>
  <c r="L12" i="9" s="1"/>
  <c r="J13" i="9" s="1"/>
  <c r="L13" i="9" s="1"/>
  <c r="J14" i="9" s="1"/>
  <c r="L14" i="9" s="1"/>
  <c r="J15" i="9" s="1"/>
  <c r="L15" i="9" s="1"/>
  <c r="J16" i="9" s="1"/>
  <c r="L16" i="9" s="1"/>
  <c r="J17" i="9" s="1"/>
  <c r="L17" i="9" s="1"/>
  <c r="J18" i="9" s="1"/>
  <c r="L18" i="9" s="1"/>
  <c r="J19" i="9" s="1"/>
  <c r="L19" i="9" s="1"/>
  <c r="J20" i="9" s="1"/>
  <c r="L20" i="9" s="1"/>
  <c r="J21" i="9" s="1"/>
  <c r="L21" i="9" s="1"/>
  <c r="J22" i="9" s="1"/>
  <c r="L22" i="9" s="1"/>
  <c r="J23" i="9" s="1"/>
  <c r="L23" i="9" s="1"/>
  <c r="J24" i="9" s="1"/>
  <c r="L24" i="9" s="1"/>
  <c r="J25" i="9" s="1"/>
  <c r="L25" i="9" s="1"/>
  <c r="J26" i="9" s="1"/>
  <c r="L26" i="9" s="1"/>
  <c r="J27" i="9" s="1"/>
  <c r="L27" i="9" s="1"/>
  <c r="J28" i="9" s="1"/>
  <c r="L28" i="9" s="1"/>
  <c r="J29" i="9" s="1"/>
  <c r="L29" i="9" s="1"/>
  <c r="J30" i="9" s="1"/>
  <c r="L30" i="9" s="1"/>
  <c r="J31" i="9" s="1"/>
  <c r="L31" i="9" s="1"/>
  <c r="J32" i="9" s="1"/>
  <c r="L32" i="9" s="1"/>
  <c r="J33" i="9" s="1"/>
  <c r="L33" i="9" s="1"/>
  <c r="J34" i="9" s="1"/>
  <c r="L34" i="9" s="1"/>
  <c r="J35" i="9" s="1"/>
  <c r="L35" i="9" s="1"/>
  <c r="J36" i="9" s="1"/>
  <c r="L36" i="9" s="1"/>
  <c r="J37" i="9" s="1"/>
  <c r="L37" i="9" s="1"/>
  <c r="J38" i="9" s="1"/>
  <c r="L38" i="9" s="1"/>
  <c r="J39" i="9" s="1"/>
  <c r="L39" i="9" s="1"/>
  <c r="J40" i="9" s="1"/>
  <c r="L40" i="9" s="1"/>
  <c r="J41" i="9" s="1"/>
  <c r="L41" i="9" s="1"/>
  <c r="J42" i="9" s="1"/>
  <c r="L42" i="9" s="1"/>
  <c r="J43" i="9" s="1"/>
  <c r="L43" i="9" s="1"/>
  <c r="J44" i="9" s="1"/>
  <c r="L44" i="9" s="1"/>
  <c r="J45" i="9" s="1"/>
  <c r="L45" i="9" s="1"/>
  <c r="J46" i="9" s="1"/>
  <c r="L46" i="9" s="1"/>
  <c r="J47" i="9" s="1"/>
  <c r="L47" i="9" s="1"/>
  <c r="J48" i="9" s="1"/>
  <c r="L48" i="9" s="1"/>
  <c r="J49" i="9" s="1"/>
  <c r="L49" i="9" s="1"/>
  <c r="J50" i="9" s="1"/>
  <c r="L50" i="9" s="1"/>
  <c r="J51" i="9" s="1"/>
  <c r="L51" i="9" s="1"/>
  <c r="J52" i="9" s="1"/>
  <c r="L52" i="9" s="1"/>
  <c r="J53" i="9" s="1"/>
  <c r="L53" i="9" s="1"/>
  <c r="J54" i="9" s="1"/>
  <c r="L54" i="9" s="1"/>
  <c r="J55" i="9" s="1"/>
  <c r="L55" i="9" s="1"/>
  <c r="J56" i="9" s="1"/>
  <c r="L56" i="9" s="1"/>
  <c r="J57" i="9" s="1"/>
  <c r="L57" i="9" s="1"/>
  <c r="J58" i="9" s="1"/>
  <c r="L58" i="9" s="1"/>
  <c r="J59" i="9" s="1"/>
  <c r="L59" i="9" s="1"/>
  <c r="J60" i="9" s="1"/>
  <c r="L60" i="9" s="1"/>
  <c r="J61" i="9" s="1"/>
  <c r="L61" i="9" s="1"/>
  <c r="J62" i="9" s="1"/>
  <c r="L62" i="9" s="1"/>
  <c r="J63" i="9" s="1"/>
  <c r="L63" i="9" s="1"/>
  <c r="J64" i="9" s="1"/>
  <c r="L64" i="9" s="1"/>
  <c r="J65" i="9" s="1"/>
  <c r="L65" i="9" s="1"/>
  <c r="J66" i="9" s="1"/>
  <c r="L66" i="9" s="1"/>
  <c r="M12" i="3"/>
  <c r="K13" i="3" s="1"/>
  <c r="E8" i="3" l="1"/>
  <c r="G45" i="2"/>
  <c r="G67" i="7"/>
  <c r="H68" i="7" s="1"/>
  <c r="F8" i="8"/>
  <c r="C9" i="8" s="1"/>
  <c r="D9" i="8" s="1"/>
  <c r="E9" i="8" s="1"/>
  <c r="F9" i="8" s="1"/>
  <c r="C10" i="8" s="1"/>
  <c r="F8" i="9"/>
  <c r="C9" i="9" s="1"/>
  <c r="D9" i="9" s="1"/>
  <c r="E9" i="9" s="1"/>
  <c r="F9" i="9" s="1"/>
  <c r="C10" i="9" s="1"/>
  <c r="D10" i="9" s="1"/>
  <c r="E10" i="9" s="1"/>
  <c r="F10" i="9" s="1"/>
  <c r="C11" i="9" s="1"/>
  <c r="D11" i="9" s="1"/>
  <c r="E11" i="9" s="1"/>
  <c r="F11" i="9" s="1"/>
  <c r="C12" i="9" s="1"/>
  <c r="D12" i="9" s="1"/>
  <c r="E12" i="9" s="1"/>
  <c r="F12" i="9" s="1"/>
  <c r="C13" i="9" s="1"/>
  <c r="D13" i="9" s="1"/>
  <c r="E13" i="9" s="1"/>
  <c r="F13" i="9" s="1"/>
  <c r="C14" i="9" s="1"/>
  <c r="D14" i="9" s="1"/>
  <c r="E14" i="9" s="1"/>
  <c r="F14" i="9" s="1"/>
  <c r="C15" i="9" s="1"/>
  <c r="G60" i="6"/>
  <c r="H61" i="6"/>
  <c r="M13" i="3"/>
  <c r="K14" i="3" s="1"/>
  <c r="D10" i="8" l="1"/>
  <c r="E10" i="8" s="1"/>
  <c r="F10" i="8"/>
  <c r="C11" i="8" s="1"/>
  <c r="D11" i="8" s="1"/>
  <c r="E11" i="8" s="1"/>
  <c r="F11" i="8" s="1"/>
  <c r="C12" i="8" s="1"/>
  <c r="H47" i="2"/>
  <c r="G46" i="2"/>
  <c r="F8" i="3"/>
  <c r="C9" i="3" s="1"/>
  <c r="D9" i="3" s="1"/>
  <c r="E9" i="3" s="1"/>
  <c r="F9" i="3" s="1"/>
  <c r="C10" i="3" s="1"/>
  <c r="D15" i="9"/>
  <c r="E15" i="9" s="1"/>
  <c r="F15" i="9" s="1"/>
  <c r="C16" i="9" s="1"/>
  <c r="M14" i="3"/>
  <c r="K15" i="3" s="1"/>
  <c r="D12" i="8" l="1"/>
  <c r="E12" i="8" s="1"/>
  <c r="F12" i="8"/>
  <c r="C13" i="8" s="1"/>
  <c r="F10" i="3"/>
  <c r="C11" i="3" s="1"/>
  <c r="D10" i="3"/>
  <c r="E10" i="3" s="1"/>
  <c r="D16" i="9"/>
  <c r="E16" i="9" s="1"/>
  <c r="F16" i="9" s="1"/>
  <c r="C17" i="9" s="1"/>
  <c r="D17" i="9" s="1"/>
  <c r="E17" i="9" s="1"/>
  <c r="F17" i="9" s="1"/>
  <c r="C18" i="9" s="1"/>
  <c r="M15" i="3"/>
  <c r="K16" i="3" s="1"/>
  <c r="D11" i="3" l="1"/>
  <c r="E11" i="3" s="1"/>
  <c r="F11" i="3" s="1"/>
  <c r="C12" i="3" s="1"/>
  <c r="D13" i="8"/>
  <c r="E13" i="8" s="1"/>
  <c r="F13" i="8" s="1"/>
  <c r="C14" i="8" s="1"/>
  <c r="D18" i="9"/>
  <c r="E18" i="9" s="1"/>
  <c r="F18" i="9" s="1"/>
  <c r="C19" i="9" s="1"/>
  <c r="M16" i="3"/>
  <c r="K17" i="3" s="1"/>
  <c r="D14" i="8" l="1"/>
  <c r="E14" i="8" s="1"/>
  <c r="F14" i="8"/>
  <c r="C15" i="8" s="1"/>
  <c r="D12" i="3"/>
  <c r="E12" i="3" s="1"/>
  <c r="F12" i="3" s="1"/>
  <c r="C13" i="3" s="1"/>
  <c r="D19" i="9"/>
  <c r="E19" i="9" s="1"/>
  <c r="F19" i="9" s="1"/>
  <c r="C20" i="9" s="1"/>
  <c r="M17" i="3"/>
  <c r="K18" i="3" s="1"/>
  <c r="D13" i="3" l="1"/>
  <c r="E13" i="3" s="1"/>
  <c r="F13" i="3"/>
  <c r="C14" i="3" s="1"/>
  <c r="D14" i="3" s="1"/>
  <c r="E14" i="3" s="1"/>
  <c r="F14" i="3" s="1"/>
  <c r="C15" i="3" s="1"/>
  <c r="D15" i="3" s="1"/>
  <c r="E15" i="3" s="1"/>
  <c r="F15" i="3" s="1"/>
  <c r="C16" i="3" s="1"/>
  <c r="D16" i="3" s="1"/>
  <c r="E16" i="3" s="1"/>
  <c r="F16" i="3" s="1"/>
  <c r="C17" i="3" s="1"/>
  <c r="D17" i="3" s="1"/>
  <c r="E17" i="3" s="1"/>
  <c r="F17" i="3" s="1"/>
  <c r="C18" i="3" s="1"/>
  <c r="D18" i="3" s="1"/>
  <c r="E18" i="3" s="1"/>
  <c r="F18" i="3" s="1"/>
  <c r="C19" i="3" s="1"/>
  <c r="D19" i="3" s="1"/>
  <c r="E19" i="3" s="1"/>
  <c r="F19" i="3" s="1"/>
  <c r="C20" i="3" s="1"/>
  <c r="D15" i="8"/>
  <c r="E15" i="8" s="1"/>
  <c r="F15" i="8" s="1"/>
  <c r="C16" i="8" s="1"/>
  <c r="D20" i="9"/>
  <c r="E20" i="9" s="1"/>
  <c r="F20" i="9" s="1"/>
  <c r="C21" i="9" s="1"/>
  <c r="D21" i="9" s="1"/>
  <c r="E21" i="9" s="1"/>
  <c r="F21" i="9" s="1"/>
  <c r="C22" i="9" s="1"/>
  <c r="M18" i="3"/>
  <c r="K19" i="3" s="1"/>
  <c r="D16" i="8" l="1"/>
  <c r="E16" i="8" s="1"/>
  <c r="F16" i="8" s="1"/>
  <c r="C17" i="8" s="1"/>
  <c r="D22" i="9"/>
  <c r="E22" i="9" s="1"/>
  <c r="F22" i="9" s="1"/>
  <c r="C23" i="9" s="1"/>
  <c r="M19" i="3"/>
  <c r="K20" i="3" s="1"/>
  <c r="D20" i="3"/>
  <c r="E20" i="3" s="1"/>
  <c r="F20" i="3" s="1"/>
  <c r="C21" i="3" s="1"/>
  <c r="D17" i="8" l="1"/>
  <c r="E17" i="8" s="1"/>
  <c r="F17" i="8" s="1"/>
  <c r="C18" i="8" s="1"/>
  <c r="D23" i="9"/>
  <c r="E23" i="9" s="1"/>
  <c r="F23" i="9" s="1"/>
  <c r="C24" i="9" s="1"/>
  <c r="M20" i="3"/>
  <c r="K21" i="3" s="1"/>
  <c r="D21" i="3"/>
  <c r="E21" i="3" s="1"/>
  <c r="F21" i="3" s="1"/>
  <c r="C22" i="3" s="1"/>
  <c r="D18" i="8" l="1"/>
  <c r="E18" i="8" s="1"/>
  <c r="F18" i="8"/>
  <c r="C19" i="8" s="1"/>
  <c r="D19" i="8" s="1"/>
  <c r="E19" i="8" s="1"/>
  <c r="F19" i="8" s="1"/>
  <c r="C20" i="8" s="1"/>
  <c r="D24" i="9"/>
  <c r="E24" i="9" s="1"/>
  <c r="F24" i="9" s="1"/>
  <c r="C25" i="9" s="1"/>
  <c r="D25" i="9" s="1"/>
  <c r="E25" i="9" s="1"/>
  <c r="F25" i="9" s="1"/>
  <c r="C26" i="9" s="1"/>
  <c r="M21" i="3"/>
  <c r="K22" i="3" s="1"/>
  <c r="D22" i="3"/>
  <c r="E22" i="3" s="1"/>
  <c r="F22" i="3" s="1"/>
  <c r="C23" i="3" s="1"/>
  <c r="D20" i="8" l="1"/>
  <c r="E20" i="8" s="1"/>
  <c r="F20" i="8"/>
  <c r="C21" i="8" s="1"/>
  <c r="D21" i="8" s="1"/>
  <c r="E21" i="8" s="1"/>
  <c r="F21" i="8" s="1"/>
  <c r="C22" i="8" s="1"/>
  <c r="D26" i="9"/>
  <c r="E26" i="9" s="1"/>
  <c r="F26" i="9" s="1"/>
  <c r="C27" i="9" s="1"/>
  <c r="M22" i="3"/>
  <c r="K23" i="3" s="1"/>
  <c r="D23" i="3"/>
  <c r="E23" i="3" s="1"/>
  <c r="F23" i="3" s="1"/>
  <c r="C24" i="3" s="1"/>
  <c r="D22" i="8" l="1"/>
  <c r="E22" i="8" s="1"/>
  <c r="F22" i="8"/>
  <c r="C23" i="8" s="1"/>
  <c r="D23" i="8" s="1"/>
  <c r="E23" i="8" s="1"/>
  <c r="F23" i="8" s="1"/>
  <c r="C24" i="8" s="1"/>
  <c r="D24" i="8" s="1"/>
  <c r="E24" i="8" s="1"/>
  <c r="F24" i="8" s="1"/>
  <c r="C25" i="8" s="1"/>
  <c r="D27" i="9"/>
  <c r="E27" i="9" s="1"/>
  <c r="F27" i="9" s="1"/>
  <c r="C28" i="9" s="1"/>
  <c r="M23" i="3"/>
  <c r="K24" i="3" s="1"/>
  <c r="D24" i="3"/>
  <c r="E24" i="3" s="1"/>
  <c r="F24" i="3" s="1"/>
  <c r="C25" i="3" s="1"/>
  <c r="D28" i="9" l="1"/>
  <c r="E28" i="9" s="1"/>
  <c r="F28" i="9" s="1"/>
  <c r="C29" i="9" s="1"/>
  <c r="M24" i="3"/>
  <c r="K25" i="3" s="1"/>
  <c r="D25" i="8"/>
  <c r="E25" i="8" s="1"/>
  <c r="F25" i="8" s="1"/>
  <c r="C26" i="8" s="1"/>
  <c r="D25" i="3"/>
  <c r="E25" i="3" s="1"/>
  <c r="F25" i="3"/>
  <c r="C26" i="3" s="1"/>
  <c r="D29" i="9" l="1"/>
  <c r="E29" i="9" s="1"/>
  <c r="F29" i="9" s="1"/>
  <c r="C30" i="9" s="1"/>
  <c r="M25" i="3"/>
  <c r="K26" i="3" s="1"/>
  <c r="D26" i="8"/>
  <c r="E26" i="8" s="1"/>
  <c r="F26" i="8" s="1"/>
  <c r="C27" i="8" s="1"/>
  <c r="D26" i="3"/>
  <c r="E26" i="3" s="1"/>
  <c r="F26" i="3"/>
  <c r="C27" i="3" s="1"/>
  <c r="D30" i="9" l="1"/>
  <c r="E30" i="9" s="1"/>
  <c r="F30" i="9" s="1"/>
  <c r="C31" i="9" s="1"/>
  <c r="M26" i="3"/>
  <c r="K27" i="3" s="1"/>
  <c r="D27" i="8"/>
  <c r="E27" i="8" s="1"/>
  <c r="F27" i="8"/>
  <c r="C28" i="8" s="1"/>
  <c r="D27" i="3"/>
  <c r="E27" i="3" s="1"/>
  <c r="F27" i="3"/>
  <c r="C28" i="3" s="1"/>
  <c r="D31" i="9" l="1"/>
  <c r="E31" i="9" s="1"/>
  <c r="F31" i="9" s="1"/>
  <c r="C32" i="9" s="1"/>
  <c r="M27" i="3"/>
  <c r="K28" i="3" s="1"/>
  <c r="D28" i="8"/>
  <c r="E28" i="8" s="1"/>
  <c r="F28" i="8" s="1"/>
  <c r="C29" i="8" s="1"/>
  <c r="D28" i="3"/>
  <c r="E28" i="3" s="1"/>
  <c r="F28" i="3" s="1"/>
  <c r="C29" i="3" s="1"/>
  <c r="D32" i="9" l="1"/>
  <c r="E32" i="9" s="1"/>
  <c r="F32" i="9" s="1"/>
  <c r="C33" i="9" s="1"/>
  <c r="M28" i="3"/>
  <c r="K29" i="3" s="1"/>
  <c r="D29" i="8"/>
  <c r="E29" i="8" s="1"/>
  <c r="F29" i="8" s="1"/>
  <c r="C30" i="8" s="1"/>
  <c r="D29" i="3"/>
  <c r="E29" i="3" s="1"/>
  <c r="F29" i="3"/>
  <c r="C30" i="3" s="1"/>
  <c r="D33" i="9" l="1"/>
  <c r="E33" i="9" s="1"/>
  <c r="F33" i="9" s="1"/>
  <c r="C34" i="9" s="1"/>
  <c r="M29" i="3"/>
  <c r="K30" i="3" s="1"/>
  <c r="D30" i="8"/>
  <c r="E30" i="8" s="1"/>
  <c r="F30" i="8" s="1"/>
  <c r="C31" i="8" s="1"/>
  <c r="D30" i="3"/>
  <c r="E30" i="3" s="1"/>
  <c r="F30" i="3" s="1"/>
  <c r="H31" i="3" s="1"/>
  <c r="G61" i="2" s="1"/>
  <c r="H62" i="2" s="1"/>
  <c r="D34" i="9" l="1"/>
  <c r="E34" i="9" s="1"/>
  <c r="F34" i="9" s="1"/>
  <c r="C35" i="9" s="1"/>
  <c r="M30" i="3"/>
  <c r="K31" i="3" s="1"/>
  <c r="L31" i="3" s="1"/>
  <c r="D31" i="8"/>
  <c r="E31" i="8" s="1"/>
  <c r="F31" i="8" s="1"/>
  <c r="C32" i="8" s="1"/>
  <c r="D31" i="3"/>
  <c r="G71" i="2" l="1"/>
  <c r="H72" i="2" s="1"/>
  <c r="L32" i="3"/>
  <c r="L33" i="3" s="1"/>
  <c r="L34" i="3" s="1"/>
  <c r="L35" i="3" s="1"/>
  <c r="L36" i="3" s="1"/>
  <c r="L37" i="3" s="1"/>
  <c r="L38" i="3" s="1"/>
  <c r="L39" i="3" s="1"/>
  <c r="L40" i="3" s="1"/>
  <c r="L41" i="3" s="1"/>
  <c r="L42" i="3" s="1"/>
  <c r="L43" i="3" s="1"/>
  <c r="L44" i="3" s="1"/>
  <c r="L45" i="3" s="1"/>
  <c r="L46" i="3" s="1"/>
  <c r="L47" i="3" s="1"/>
  <c r="L48" i="3" s="1"/>
  <c r="L49" i="3" s="1"/>
  <c r="L50" i="3" s="1"/>
  <c r="L51" i="3" s="1"/>
  <c r="L52" i="3" s="1"/>
  <c r="L53" i="3" s="1"/>
  <c r="L54" i="3" s="1"/>
  <c r="L55" i="3" s="1"/>
  <c r="L56" i="3" s="1"/>
  <c r="L57" i="3" s="1"/>
  <c r="L58" i="3" s="1"/>
  <c r="L59" i="3" s="1"/>
  <c r="L60" i="3" s="1"/>
  <c r="L61" i="3" s="1"/>
  <c r="L62" i="3" s="1"/>
  <c r="L63" i="3" s="1"/>
  <c r="L64" i="3" s="1"/>
  <c r="L65" i="3" s="1"/>
  <c r="L66" i="3" s="1"/>
  <c r="D35" i="9"/>
  <c r="E35" i="9" s="1"/>
  <c r="F35" i="9" s="1"/>
  <c r="C36" i="9" s="1"/>
  <c r="M31" i="3"/>
  <c r="K32" i="3" s="1"/>
  <c r="D32" i="8"/>
  <c r="E32" i="8" s="1"/>
  <c r="F32" i="8" s="1"/>
  <c r="C33" i="8" s="1"/>
  <c r="E31" i="3"/>
  <c r="G66" i="2"/>
  <c r="D36" i="9" l="1"/>
  <c r="E36" i="9" s="1"/>
  <c r="F36" i="9" s="1"/>
  <c r="C37" i="9" s="1"/>
  <c r="D37" i="9" s="1"/>
  <c r="E37" i="9" s="1"/>
  <c r="F37" i="9" s="1"/>
  <c r="C38" i="9" s="1"/>
  <c r="M32" i="3"/>
  <c r="K33" i="3" s="1"/>
  <c r="D33" i="8"/>
  <c r="E33" i="8" s="1"/>
  <c r="F33" i="8" s="1"/>
  <c r="C34" i="8" s="1"/>
  <c r="F31" i="3"/>
  <c r="C32" i="3" s="1"/>
  <c r="D32" i="3" s="1"/>
  <c r="E32" i="3" s="1"/>
  <c r="F32" i="3" s="1"/>
  <c r="C33" i="3" s="1"/>
  <c r="D33" i="3" s="1"/>
  <c r="E33" i="3" s="1"/>
  <c r="F33" i="3" s="1"/>
  <c r="C34" i="3" s="1"/>
  <c r="G67" i="2"/>
  <c r="H68" i="2" s="1"/>
  <c r="D38" i="9" l="1"/>
  <c r="E38" i="9" s="1"/>
  <c r="F38" i="9" s="1"/>
  <c r="C39" i="9" s="1"/>
  <c r="M33" i="3"/>
  <c r="K34" i="3" s="1"/>
  <c r="D34" i="8"/>
  <c r="E34" i="8" s="1"/>
  <c r="F34" i="8" s="1"/>
  <c r="C35" i="8" s="1"/>
  <c r="D34" i="3"/>
  <c r="E34" i="3" s="1"/>
  <c r="F34" i="3" s="1"/>
  <c r="C35" i="3" s="1"/>
  <c r="D39" i="9" l="1"/>
  <c r="E39" i="9" s="1"/>
  <c r="F39" i="9" s="1"/>
  <c r="C40" i="9" s="1"/>
  <c r="M34" i="3"/>
  <c r="K35" i="3" s="1"/>
  <c r="D35" i="8"/>
  <c r="E35" i="8" s="1"/>
  <c r="F35" i="8" s="1"/>
  <c r="C36" i="8" s="1"/>
  <c r="D35" i="3"/>
  <c r="E35" i="3" s="1"/>
  <c r="F35" i="3" s="1"/>
  <c r="C36" i="3" s="1"/>
  <c r="D40" i="9" l="1"/>
  <c r="E40" i="9" s="1"/>
  <c r="F40" i="9" s="1"/>
  <c r="C41" i="9" s="1"/>
  <c r="D41" i="9" s="1"/>
  <c r="E41" i="9" s="1"/>
  <c r="F41" i="9" s="1"/>
  <c r="C42" i="9" s="1"/>
  <c r="M35" i="3"/>
  <c r="K36" i="3" s="1"/>
  <c r="D36" i="8"/>
  <c r="E36" i="8" s="1"/>
  <c r="F36" i="8" s="1"/>
  <c r="C37" i="8" s="1"/>
  <c r="D36" i="3"/>
  <c r="E36" i="3" s="1"/>
  <c r="F36" i="3" s="1"/>
  <c r="C37" i="3" s="1"/>
  <c r="D42" i="9" l="1"/>
  <c r="E42" i="9" s="1"/>
  <c r="F42" i="9" s="1"/>
  <c r="C43" i="9" s="1"/>
  <c r="M36" i="3"/>
  <c r="K37" i="3" s="1"/>
  <c r="D37" i="8"/>
  <c r="E37" i="8" s="1"/>
  <c r="F37" i="8" s="1"/>
  <c r="C38" i="8" s="1"/>
  <c r="D37" i="3"/>
  <c r="E37" i="3" s="1"/>
  <c r="F37" i="3" s="1"/>
  <c r="C38" i="3" s="1"/>
  <c r="D43" i="9" l="1"/>
  <c r="E43" i="9" s="1"/>
  <c r="F43" i="9" s="1"/>
  <c r="C44" i="9" s="1"/>
  <c r="M37" i="3"/>
  <c r="K38" i="3" s="1"/>
  <c r="D38" i="8"/>
  <c r="E38" i="8" s="1"/>
  <c r="F38" i="8"/>
  <c r="C39" i="8" s="1"/>
  <c r="D38" i="3"/>
  <c r="E38" i="3" s="1"/>
  <c r="F38" i="3" s="1"/>
  <c r="C39" i="3" s="1"/>
  <c r="D44" i="9" l="1"/>
  <c r="E44" i="9" s="1"/>
  <c r="F44" i="9" s="1"/>
  <c r="C45" i="9" s="1"/>
  <c r="M38" i="3"/>
  <c r="K39" i="3" s="1"/>
  <c r="D39" i="8"/>
  <c r="E39" i="8" s="1"/>
  <c r="F39" i="8" s="1"/>
  <c r="C40" i="8" s="1"/>
  <c r="D39" i="3"/>
  <c r="E39" i="3" s="1"/>
  <c r="F39" i="3" s="1"/>
  <c r="C40" i="3" s="1"/>
  <c r="D45" i="9" l="1"/>
  <c r="E45" i="9" s="1"/>
  <c r="F45" i="9" s="1"/>
  <c r="C46" i="9" s="1"/>
  <c r="M39" i="3"/>
  <c r="K40" i="3" s="1"/>
  <c r="D40" i="8"/>
  <c r="E40" i="8" s="1"/>
  <c r="F40" i="8" s="1"/>
  <c r="C41" i="8" s="1"/>
  <c r="D40" i="3"/>
  <c r="E40" i="3" s="1"/>
  <c r="F40" i="3" s="1"/>
  <c r="C41" i="3" s="1"/>
  <c r="D46" i="9" l="1"/>
  <c r="E46" i="9" s="1"/>
  <c r="F46" i="9" s="1"/>
  <c r="C47" i="9" s="1"/>
  <c r="M40" i="3"/>
  <c r="K41" i="3" s="1"/>
  <c r="D41" i="8"/>
  <c r="E41" i="8" s="1"/>
  <c r="F41" i="8"/>
  <c r="C42" i="8" s="1"/>
  <c r="D41" i="3"/>
  <c r="E41" i="3" s="1"/>
  <c r="F41" i="3" s="1"/>
  <c r="C42" i="3" s="1"/>
  <c r="D47" i="9" l="1"/>
  <c r="E47" i="9" s="1"/>
  <c r="F47" i="9" s="1"/>
  <c r="C48" i="9" s="1"/>
  <c r="M41" i="3"/>
  <c r="K42" i="3" s="1"/>
  <c r="D42" i="8"/>
  <c r="E42" i="8" s="1"/>
  <c r="F42" i="8" s="1"/>
  <c r="H43" i="8" s="1"/>
  <c r="D42" i="3"/>
  <c r="E42" i="3" s="1"/>
  <c r="F42" i="3" s="1"/>
  <c r="C43" i="3" s="1"/>
  <c r="G82" i="7" l="1"/>
  <c r="H83" i="7" s="1"/>
  <c r="J43" i="8"/>
  <c r="D48" i="9"/>
  <c r="E48" i="9" s="1"/>
  <c r="F48" i="9" s="1"/>
  <c r="C49" i="9" s="1"/>
  <c r="M42" i="3"/>
  <c r="K43" i="3" s="1"/>
  <c r="D43" i="8"/>
  <c r="D43" i="3"/>
  <c r="E43" i="3" s="1"/>
  <c r="F43" i="3" s="1"/>
  <c r="C44" i="3" s="1"/>
  <c r="K43" i="8" l="1"/>
  <c r="K44" i="8" s="1"/>
  <c r="K45" i="8" s="1"/>
  <c r="K46" i="8" s="1"/>
  <c r="K47" i="8" s="1"/>
  <c r="K48" i="8" s="1"/>
  <c r="K49" i="8" s="1"/>
  <c r="K50" i="8" s="1"/>
  <c r="K51" i="8" s="1"/>
  <c r="K52" i="8" s="1"/>
  <c r="K53" i="8" s="1"/>
  <c r="K54" i="8" s="1"/>
  <c r="K55" i="8" s="1"/>
  <c r="K56" i="8" s="1"/>
  <c r="K57" i="8" s="1"/>
  <c r="K58" i="8" s="1"/>
  <c r="K59" i="8" s="1"/>
  <c r="K60" i="8" s="1"/>
  <c r="K61" i="8" s="1"/>
  <c r="K62" i="8" s="1"/>
  <c r="K63" i="8" s="1"/>
  <c r="K64" i="8" s="1"/>
  <c r="K65" i="8" s="1"/>
  <c r="K66" i="8" s="1"/>
  <c r="K67" i="8" s="1"/>
  <c r="K68" i="8" s="1"/>
  <c r="K69" i="8" s="1"/>
  <c r="K70" i="8" s="1"/>
  <c r="K71" i="8" s="1"/>
  <c r="K72" i="8" s="1"/>
  <c r="K73" i="8" s="1"/>
  <c r="K74" i="8" s="1"/>
  <c r="K75" i="8" s="1"/>
  <c r="K76" i="8" s="1"/>
  <c r="K77" i="8" s="1"/>
  <c r="K78" i="8" s="1"/>
  <c r="K79" i="8" s="1"/>
  <c r="K80" i="8" s="1"/>
  <c r="K81" i="8" s="1"/>
  <c r="K82" i="8" s="1"/>
  <c r="K83" i="8" s="1"/>
  <c r="K84" i="8" s="1"/>
  <c r="K85" i="8" s="1"/>
  <c r="K86" i="8" s="1"/>
  <c r="K87" i="8" s="1"/>
  <c r="K88" i="8" s="1"/>
  <c r="K89" i="8" s="1"/>
  <c r="K90" i="8" s="1"/>
  <c r="K91" i="8" s="1"/>
  <c r="K92" i="8" s="1"/>
  <c r="K93" i="8" s="1"/>
  <c r="K94" i="8" s="1"/>
  <c r="K95" i="8" s="1"/>
  <c r="K96" i="8" s="1"/>
  <c r="K97" i="8" s="1"/>
  <c r="K98" i="8" s="1"/>
  <c r="K99" i="8" s="1"/>
  <c r="K100" i="8" s="1"/>
  <c r="K101" i="8" s="1"/>
  <c r="K102" i="8" s="1"/>
  <c r="K103" i="8" s="1"/>
  <c r="K104" i="8" s="1"/>
  <c r="K105" i="8" s="1"/>
  <c r="K106" i="8" s="1"/>
  <c r="K107" i="8" s="1"/>
  <c r="K108" i="8" s="1"/>
  <c r="K109" i="8" s="1"/>
  <c r="K110" i="8" s="1"/>
  <c r="K111" i="8" s="1"/>
  <c r="K112" i="8" s="1"/>
  <c r="K113" i="8" s="1"/>
  <c r="K114" i="8" s="1"/>
  <c r="K115" i="8" s="1"/>
  <c r="K116" i="8" s="1"/>
  <c r="K117" i="8" s="1"/>
  <c r="K118" i="8" s="1"/>
  <c r="K119" i="8" s="1"/>
  <c r="K120" i="8" s="1"/>
  <c r="K121" i="8" s="1"/>
  <c r="K122" i="8" s="1"/>
  <c r="K123" i="8" s="1"/>
  <c r="K124" i="8" s="1"/>
  <c r="K125" i="8" s="1"/>
  <c r="K126" i="8" s="1"/>
  <c r="K127" i="8" s="1"/>
  <c r="K128" i="8" s="1"/>
  <c r="K129" i="8" s="1"/>
  <c r="K130" i="8" s="1"/>
  <c r="K131" i="8" s="1"/>
  <c r="K132" i="8" s="1"/>
  <c r="K133" i="8" s="1"/>
  <c r="K134" i="8" s="1"/>
  <c r="K135" i="8" s="1"/>
  <c r="K136" i="8" s="1"/>
  <c r="K137" i="8" s="1"/>
  <c r="K138" i="8" s="1"/>
  <c r="K139" i="8" s="1"/>
  <c r="K140" i="8" s="1"/>
  <c r="K141" i="8" s="1"/>
  <c r="K142" i="8" s="1"/>
  <c r="K143" i="8" s="1"/>
  <c r="K144" i="8" s="1"/>
  <c r="K145" i="8" s="1"/>
  <c r="K146" i="8" s="1"/>
  <c r="K147" i="8" s="1"/>
  <c r="K148" i="8" s="1"/>
  <c r="K149" i="8" s="1"/>
  <c r="K150" i="8" s="1"/>
  <c r="K151" i="8" s="1"/>
  <c r="K152" i="8" s="1"/>
  <c r="K153" i="8" s="1"/>
  <c r="K154" i="8" s="1"/>
  <c r="K155" i="8" s="1"/>
  <c r="K156" i="8" s="1"/>
  <c r="K157" i="8" s="1"/>
  <c r="K158" i="8" s="1"/>
  <c r="K159" i="8" s="1"/>
  <c r="K160" i="8" s="1"/>
  <c r="K161" i="8" s="1"/>
  <c r="K162" i="8" s="1"/>
  <c r="K163" i="8" s="1"/>
  <c r="K164" i="8" s="1"/>
  <c r="K165" i="8" s="1"/>
  <c r="K166" i="8" s="1"/>
  <c r="K167" i="8" s="1"/>
  <c r="K168" i="8" s="1"/>
  <c r="K169" i="8" s="1"/>
  <c r="K170" i="8" s="1"/>
  <c r="K171" i="8" s="1"/>
  <c r="K172" i="8" s="1"/>
  <c r="K173" i="8" s="1"/>
  <c r="K174" i="8" s="1"/>
  <c r="K175" i="8" s="1"/>
  <c r="K176" i="8" s="1"/>
  <c r="K177" i="8" s="1"/>
  <c r="K178" i="8" s="1"/>
  <c r="K179" i="8" s="1"/>
  <c r="K180" i="8" s="1"/>
  <c r="K181" i="8" s="1"/>
  <c r="K182" i="8" s="1"/>
  <c r="K183" i="8" s="1"/>
  <c r="K184" i="8" s="1"/>
  <c r="K185" i="8" s="1"/>
  <c r="K186" i="8" s="1"/>
  <c r="L43" i="8"/>
  <c r="J44" i="8" s="1"/>
  <c r="L44" i="8" s="1"/>
  <c r="J45" i="8" s="1"/>
  <c r="L45" i="8" s="1"/>
  <c r="J46" i="8" s="1"/>
  <c r="L46" i="8" s="1"/>
  <c r="J47" i="8" s="1"/>
  <c r="L47" i="8" s="1"/>
  <c r="J48" i="8" s="1"/>
  <c r="L48" i="8" s="1"/>
  <c r="J49" i="8" s="1"/>
  <c r="L49" i="8" s="1"/>
  <c r="J50" i="8" s="1"/>
  <c r="L50" i="8" s="1"/>
  <c r="J51" i="8" s="1"/>
  <c r="L51" i="8" s="1"/>
  <c r="J52" i="8" s="1"/>
  <c r="L52" i="8" s="1"/>
  <c r="J53" i="8" s="1"/>
  <c r="L53" i="8" s="1"/>
  <c r="J54" i="8" s="1"/>
  <c r="L54" i="8" s="1"/>
  <c r="J55" i="8" s="1"/>
  <c r="L55" i="8" s="1"/>
  <c r="J56" i="8" s="1"/>
  <c r="L56" i="8" s="1"/>
  <c r="J57" i="8" s="1"/>
  <c r="L57" i="8" s="1"/>
  <c r="J58" i="8" s="1"/>
  <c r="L58" i="8" s="1"/>
  <c r="J59" i="8" s="1"/>
  <c r="L59" i="8" s="1"/>
  <c r="J60" i="8" s="1"/>
  <c r="L60" i="8" s="1"/>
  <c r="J61" i="8" s="1"/>
  <c r="L61" i="8" s="1"/>
  <c r="J62" i="8" s="1"/>
  <c r="L62" i="8" s="1"/>
  <c r="J63" i="8" s="1"/>
  <c r="L63" i="8" s="1"/>
  <c r="J64" i="8" s="1"/>
  <c r="L64" i="8" s="1"/>
  <c r="J65" i="8" s="1"/>
  <c r="L65" i="8" s="1"/>
  <c r="J66" i="8" s="1"/>
  <c r="L66" i="8" s="1"/>
  <c r="J67" i="8" s="1"/>
  <c r="L67" i="8" s="1"/>
  <c r="J68" i="8" s="1"/>
  <c r="L68" i="8" s="1"/>
  <c r="J69" i="8" s="1"/>
  <c r="L69" i="8" s="1"/>
  <c r="J70" i="8" s="1"/>
  <c r="L70" i="8" s="1"/>
  <c r="J71" i="8" s="1"/>
  <c r="L71" i="8" s="1"/>
  <c r="J72" i="8" s="1"/>
  <c r="L72" i="8" s="1"/>
  <c r="J73" i="8" s="1"/>
  <c r="L73" i="8" s="1"/>
  <c r="J74" i="8" s="1"/>
  <c r="L74" i="8" s="1"/>
  <c r="J75" i="8" s="1"/>
  <c r="L75" i="8" s="1"/>
  <c r="J76" i="8" s="1"/>
  <c r="L76" i="8" s="1"/>
  <c r="J77" i="8" s="1"/>
  <c r="L77" i="8" s="1"/>
  <c r="J78" i="8" s="1"/>
  <c r="L78" i="8" s="1"/>
  <c r="J79" i="8" s="1"/>
  <c r="L79" i="8" s="1"/>
  <c r="J80" i="8" s="1"/>
  <c r="L80" i="8" s="1"/>
  <c r="J81" i="8" s="1"/>
  <c r="L81" i="8" s="1"/>
  <c r="J82" i="8" s="1"/>
  <c r="L82" i="8" s="1"/>
  <c r="J83" i="8" s="1"/>
  <c r="L83" i="8" s="1"/>
  <c r="J84" i="8" s="1"/>
  <c r="L84" i="8" s="1"/>
  <c r="J85" i="8" s="1"/>
  <c r="L85" i="8" s="1"/>
  <c r="J86" i="8" s="1"/>
  <c r="L86" i="8" s="1"/>
  <c r="J87" i="8" s="1"/>
  <c r="L87" i="8" s="1"/>
  <c r="J88" i="8" s="1"/>
  <c r="L88" i="8" s="1"/>
  <c r="J89" i="8" s="1"/>
  <c r="L89" i="8" s="1"/>
  <c r="J90" i="8" s="1"/>
  <c r="L90" i="8" s="1"/>
  <c r="J91" i="8" s="1"/>
  <c r="L91" i="8" s="1"/>
  <c r="J92" i="8" s="1"/>
  <c r="L92" i="8" s="1"/>
  <c r="J93" i="8" s="1"/>
  <c r="L93" i="8" s="1"/>
  <c r="J94" i="8" s="1"/>
  <c r="L94" i="8" s="1"/>
  <c r="J95" i="8" s="1"/>
  <c r="L95" i="8" s="1"/>
  <c r="J96" i="8" s="1"/>
  <c r="L96" i="8" s="1"/>
  <c r="J97" i="8" s="1"/>
  <c r="L97" i="8" s="1"/>
  <c r="J98" i="8" s="1"/>
  <c r="L98" i="8" s="1"/>
  <c r="J99" i="8" s="1"/>
  <c r="L99" i="8" s="1"/>
  <c r="J100" i="8" s="1"/>
  <c r="L100" i="8" s="1"/>
  <c r="J101" i="8" s="1"/>
  <c r="L101" i="8" s="1"/>
  <c r="J102" i="8" s="1"/>
  <c r="L102" i="8" s="1"/>
  <c r="J103" i="8" s="1"/>
  <c r="L103" i="8" s="1"/>
  <c r="J104" i="8" s="1"/>
  <c r="L104" i="8" s="1"/>
  <c r="J105" i="8" s="1"/>
  <c r="L105" i="8" s="1"/>
  <c r="J106" i="8" s="1"/>
  <c r="L106" i="8" s="1"/>
  <c r="J107" i="8" s="1"/>
  <c r="L107" i="8" s="1"/>
  <c r="J108" i="8" s="1"/>
  <c r="L108" i="8" s="1"/>
  <c r="J109" i="8" s="1"/>
  <c r="L109" i="8" s="1"/>
  <c r="J110" i="8" s="1"/>
  <c r="L110" i="8" s="1"/>
  <c r="J111" i="8" s="1"/>
  <c r="L111" i="8" s="1"/>
  <c r="J112" i="8" s="1"/>
  <c r="L112" i="8" s="1"/>
  <c r="J113" i="8" s="1"/>
  <c r="L113" i="8" s="1"/>
  <c r="J114" i="8" s="1"/>
  <c r="L114" i="8" s="1"/>
  <c r="J115" i="8" s="1"/>
  <c r="L115" i="8" s="1"/>
  <c r="J116" i="8" s="1"/>
  <c r="L116" i="8" s="1"/>
  <c r="J117" i="8" s="1"/>
  <c r="L117" i="8" s="1"/>
  <c r="J118" i="8" s="1"/>
  <c r="L118" i="8" s="1"/>
  <c r="J119" i="8" s="1"/>
  <c r="L119" i="8" s="1"/>
  <c r="J120" i="8" s="1"/>
  <c r="L120" i="8" s="1"/>
  <c r="J121" i="8" s="1"/>
  <c r="L121" i="8" s="1"/>
  <c r="J122" i="8" s="1"/>
  <c r="L122" i="8" s="1"/>
  <c r="J123" i="8" s="1"/>
  <c r="L123" i="8" s="1"/>
  <c r="J124" i="8" s="1"/>
  <c r="L124" i="8" s="1"/>
  <c r="J125" i="8" s="1"/>
  <c r="L125" i="8" s="1"/>
  <c r="J126" i="8" s="1"/>
  <c r="L126" i="8" s="1"/>
  <c r="J127" i="8" s="1"/>
  <c r="L127" i="8" s="1"/>
  <c r="J128" i="8" s="1"/>
  <c r="L128" i="8" s="1"/>
  <c r="J129" i="8" s="1"/>
  <c r="L129" i="8" s="1"/>
  <c r="J130" i="8" s="1"/>
  <c r="L130" i="8" s="1"/>
  <c r="J131" i="8" s="1"/>
  <c r="L131" i="8" s="1"/>
  <c r="J132" i="8" s="1"/>
  <c r="L132" i="8" s="1"/>
  <c r="J133" i="8" s="1"/>
  <c r="L133" i="8" s="1"/>
  <c r="J134" i="8" s="1"/>
  <c r="L134" i="8" s="1"/>
  <c r="J135" i="8" s="1"/>
  <c r="L135" i="8" s="1"/>
  <c r="J136" i="8" s="1"/>
  <c r="L136" i="8" s="1"/>
  <c r="J137" i="8" s="1"/>
  <c r="L137" i="8" s="1"/>
  <c r="J138" i="8" s="1"/>
  <c r="L138" i="8" s="1"/>
  <c r="J139" i="8" s="1"/>
  <c r="L139" i="8" s="1"/>
  <c r="J140" i="8" s="1"/>
  <c r="L140" i="8" s="1"/>
  <c r="J141" i="8" s="1"/>
  <c r="L141" i="8" s="1"/>
  <c r="J142" i="8" s="1"/>
  <c r="L142" i="8" s="1"/>
  <c r="J143" i="8" s="1"/>
  <c r="L143" i="8" s="1"/>
  <c r="J144" i="8" s="1"/>
  <c r="L144" i="8" s="1"/>
  <c r="J145" i="8" s="1"/>
  <c r="L145" i="8" s="1"/>
  <c r="J146" i="8" s="1"/>
  <c r="L146" i="8" s="1"/>
  <c r="J147" i="8" s="1"/>
  <c r="L147" i="8" s="1"/>
  <c r="J148" i="8" s="1"/>
  <c r="L148" i="8" s="1"/>
  <c r="J149" i="8" s="1"/>
  <c r="L149" i="8" s="1"/>
  <c r="J150" i="8" s="1"/>
  <c r="L150" i="8" s="1"/>
  <c r="J151" i="8" s="1"/>
  <c r="L151" i="8" s="1"/>
  <c r="J152" i="8" s="1"/>
  <c r="L152" i="8" s="1"/>
  <c r="J153" i="8" s="1"/>
  <c r="L153" i="8" s="1"/>
  <c r="J154" i="8" s="1"/>
  <c r="L154" i="8" s="1"/>
  <c r="J155" i="8" s="1"/>
  <c r="L155" i="8" s="1"/>
  <c r="J156" i="8" s="1"/>
  <c r="L156" i="8" s="1"/>
  <c r="J157" i="8" s="1"/>
  <c r="L157" i="8" s="1"/>
  <c r="J158" i="8" s="1"/>
  <c r="L158" i="8" s="1"/>
  <c r="J159" i="8" s="1"/>
  <c r="L159" i="8" s="1"/>
  <c r="J160" i="8" s="1"/>
  <c r="L160" i="8" s="1"/>
  <c r="J161" i="8" s="1"/>
  <c r="L161" i="8" s="1"/>
  <c r="J162" i="8" s="1"/>
  <c r="L162" i="8" s="1"/>
  <c r="J163" i="8" s="1"/>
  <c r="L163" i="8" s="1"/>
  <c r="J164" i="8" s="1"/>
  <c r="L164" i="8" s="1"/>
  <c r="J165" i="8" s="1"/>
  <c r="L165" i="8" s="1"/>
  <c r="J166" i="8" s="1"/>
  <c r="L166" i="8" s="1"/>
  <c r="J167" i="8" s="1"/>
  <c r="L167" i="8" s="1"/>
  <c r="J168" i="8" s="1"/>
  <c r="L168" i="8" s="1"/>
  <c r="J169" i="8" s="1"/>
  <c r="L169" i="8" s="1"/>
  <c r="J170" i="8" s="1"/>
  <c r="L170" i="8" s="1"/>
  <c r="J171" i="8" s="1"/>
  <c r="L171" i="8" s="1"/>
  <c r="J172" i="8" s="1"/>
  <c r="L172" i="8" s="1"/>
  <c r="J173" i="8" s="1"/>
  <c r="L173" i="8" s="1"/>
  <c r="J174" i="8" s="1"/>
  <c r="L174" i="8" s="1"/>
  <c r="J175" i="8" s="1"/>
  <c r="L175" i="8" s="1"/>
  <c r="J176" i="8" s="1"/>
  <c r="L176" i="8" s="1"/>
  <c r="J177" i="8" s="1"/>
  <c r="L177" i="8" s="1"/>
  <c r="J178" i="8" s="1"/>
  <c r="L178" i="8" s="1"/>
  <c r="J179" i="8" s="1"/>
  <c r="L179" i="8" s="1"/>
  <c r="J180" i="8" s="1"/>
  <c r="L180" i="8" s="1"/>
  <c r="J181" i="8" s="1"/>
  <c r="L181" i="8" s="1"/>
  <c r="J182" i="8" s="1"/>
  <c r="L182" i="8" s="1"/>
  <c r="J183" i="8" s="1"/>
  <c r="L183" i="8" s="1"/>
  <c r="J184" i="8" s="1"/>
  <c r="L184" i="8" s="1"/>
  <c r="J185" i="8" s="1"/>
  <c r="L185" i="8" s="1"/>
  <c r="J186" i="8" s="1"/>
  <c r="L186" i="8" s="1"/>
  <c r="E43" i="8"/>
  <c r="G87" i="7"/>
  <c r="D49" i="9"/>
  <c r="E49" i="9" s="1"/>
  <c r="F49" i="9" s="1"/>
  <c r="C50" i="9" s="1"/>
  <c r="M43" i="3"/>
  <c r="K44" i="3" s="1"/>
  <c r="D44" i="3"/>
  <c r="E44" i="3" s="1"/>
  <c r="F44" i="3" s="1"/>
  <c r="C45" i="3" s="1"/>
  <c r="G88" i="7" l="1"/>
  <c r="H89" i="7" s="1"/>
  <c r="F43" i="8"/>
  <c r="C44" i="8" s="1"/>
  <c r="D44" i="8" s="1"/>
  <c r="E44" i="8" s="1"/>
  <c r="F44" i="8" s="1"/>
  <c r="C45" i="8" s="1"/>
  <c r="D45" i="8" s="1"/>
  <c r="E45" i="8" s="1"/>
  <c r="D50" i="9"/>
  <c r="E50" i="9" s="1"/>
  <c r="F50" i="9" s="1"/>
  <c r="C51" i="9" s="1"/>
  <c r="M44" i="3"/>
  <c r="K45" i="3" s="1"/>
  <c r="D45" i="3"/>
  <c r="E45" i="3" s="1"/>
  <c r="F45" i="3" s="1"/>
  <c r="C46" i="3" s="1"/>
  <c r="F45" i="8" l="1"/>
  <c r="C46" i="8" s="1"/>
  <c r="D51" i="9"/>
  <c r="E51" i="9" s="1"/>
  <c r="F51" i="9" s="1"/>
  <c r="C52" i="9" s="1"/>
  <c r="M45" i="3"/>
  <c r="K46" i="3" s="1"/>
  <c r="D46" i="8"/>
  <c r="E46" i="8" s="1"/>
  <c r="F46" i="8" s="1"/>
  <c r="C47" i="8" s="1"/>
  <c r="D46" i="3"/>
  <c r="E46" i="3" s="1"/>
  <c r="F46" i="3" s="1"/>
  <c r="C47" i="3" s="1"/>
  <c r="D52" i="9" l="1"/>
  <c r="E52" i="9" s="1"/>
  <c r="F52" i="9" s="1"/>
  <c r="C53" i="9" s="1"/>
  <c r="M46" i="3"/>
  <c r="K47" i="3" s="1"/>
  <c r="D47" i="8"/>
  <c r="E47" i="8" s="1"/>
  <c r="F47" i="8" s="1"/>
  <c r="C48" i="8" s="1"/>
  <c r="D47" i="3"/>
  <c r="E47" i="3" s="1"/>
  <c r="F47" i="3" s="1"/>
  <c r="C48" i="3" s="1"/>
  <c r="D53" i="9" l="1"/>
  <c r="E53" i="9" s="1"/>
  <c r="F53" i="9" s="1"/>
  <c r="C54" i="9" s="1"/>
  <c r="M47" i="3"/>
  <c r="K48" i="3" s="1"/>
  <c r="D48" i="8"/>
  <c r="E48" i="8" s="1"/>
  <c r="F48" i="8"/>
  <c r="C49" i="8" s="1"/>
  <c r="D48" i="3"/>
  <c r="E48" i="3" s="1"/>
  <c r="F48" i="3" s="1"/>
  <c r="C49" i="3" s="1"/>
  <c r="D54" i="9" l="1"/>
  <c r="E54" i="9" s="1"/>
  <c r="F54" i="9" s="1"/>
  <c r="C55" i="9" s="1"/>
  <c r="M48" i="3"/>
  <c r="K49" i="3" s="1"/>
  <c r="D49" i="8"/>
  <c r="E49" i="8" s="1"/>
  <c r="F49" i="8"/>
  <c r="C50" i="8" s="1"/>
  <c r="D49" i="3"/>
  <c r="E49" i="3" s="1"/>
  <c r="F49" i="3" s="1"/>
  <c r="C50" i="3" s="1"/>
  <c r="D55" i="9" l="1"/>
  <c r="E55" i="9" s="1"/>
  <c r="F55" i="9" s="1"/>
  <c r="C56" i="9" s="1"/>
  <c r="M49" i="3"/>
  <c r="K50" i="3" s="1"/>
  <c r="D50" i="8"/>
  <c r="E50" i="8" s="1"/>
  <c r="F50" i="8"/>
  <c r="C51" i="8" s="1"/>
  <c r="D50" i="3"/>
  <c r="E50" i="3" s="1"/>
  <c r="F50" i="3" s="1"/>
  <c r="C51" i="3" s="1"/>
  <c r="D56" i="9" l="1"/>
  <c r="E56" i="9" s="1"/>
  <c r="F56" i="9" s="1"/>
  <c r="C57" i="9" s="1"/>
  <c r="M50" i="3"/>
  <c r="K51" i="3" s="1"/>
  <c r="D51" i="8"/>
  <c r="E51" i="8" s="1"/>
  <c r="F51" i="8"/>
  <c r="C52" i="8" s="1"/>
  <c r="D51" i="3"/>
  <c r="E51" i="3" s="1"/>
  <c r="F51" i="3" s="1"/>
  <c r="C52" i="3" s="1"/>
  <c r="D57" i="9" l="1"/>
  <c r="E57" i="9" s="1"/>
  <c r="F57" i="9" s="1"/>
  <c r="C58" i="9" s="1"/>
  <c r="M51" i="3"/>
  <c r="K52" i="3" s="1"/>
  <c r="D52" i="8"/>
  <c r="E52" i="8" s="1"/>
  <c r="F52" i="8"/>
  <c r="C53" i="8" s="1"/>
  <c r="D52" i="3"/>
  <c r="E52" i="3" s="1"/>
  <c r="F52" i="3" s="1"/>
  <c r="C53" i="3" s="1"/>
  <c r="D58" i="9" l="1"/>
  <c r="E58" i="9" s="1"/>
  <c r="F58" i="9" s="1"/>
  <c r="C59" i="9" s="1"/>
  <c r="M52" i="3"/>
  <c r="K53" i="3" s="1"/>
  <c r="D53" i="8"/>
  <c r="E53" i="8" s="1"/>
  <c r="F53" i="8" s="1"/>
  <c r="C54" i="8" s="1"/>
  <c r="D53" i="3"/>
  <c r="E53" i="3" s="1"/>
  <c r="F53" i="3" s="1"/>
  <c r="C54" i="3" s="1"/>
  <c r="D59" i="9" l="1"/>
  <c r="E59" i="9" s="1"/>
  <c r="F59" i="9" s="1"/>
  <c r="C60" i="9" s="1"/>
  <c r="M53" i="3"/>
  <c r="K54" i="3" s="1"/>
  <c r="D54" i="8"/>
  <c r="E54" i="8" s="1"/>
  <c r="F54" i="8"/>
  <c r="C55" i="8" s="1"/>
  <c r="D54" i="3"/>
  <c r="E54" i="3" s="1"/>
  <c r="F54" i="3" s="1"/>
  <c r="C55" i="3" s="1"/>
  <c r="D60" i="9" l="1"/>
  <c r="E60" i="9" s="1"/>
  <c r="F60" i="9" s="1"/>
  <c r="C61" i="9" s="1"/>
  <c r="M54" i="3"/>
  <c r="K55" i="3" s="1"/>
  <c r="D55" i="8"/>
  <c r="E55" i="8" s="1"/>
  <c r="F55" i="8" s="1"/>
  <c r="C56" i="8" s="1"/>
  <c r="D55" i="3"/>
  <c r="E55" i="3" s="1"/>
  <c r="F55" i="3" s="1"/>
  <c r="C56" i="3" s="1"/>
  <c r="D61" i="9" l="1"/>
  <c r="E61" i="9" s="1"/>
  <c r="F61" i="9" s="1"/>
  <c r="C62" i="9" s="1"/>
  <c r="M55" i="3"/>
  <c r="K56" i="3" s="1"/>
  <c r="D56" i="8"/>
  <c r="E56" i="8" s="1"/>
  <c r="F56" i="8"/>
  <c r="C57" i="8" s="1"/>
  <c r="D56" i="3"/>
  <c r="E56" i="3" s="1"/>
  <c r="F56" i="3" s="1"/>
  <c r="C57" i="3" s="1"/>
  <c r="D62" i="9" l="1"/>
  <c r="E62" i="9" s="1"/>
  <c r="F62" i="9" s="1"/>
  <c r="C63" i="9" s="1"/>
  <c r="M56" i="3"/>
  <c r="K57" i="3" s="1"/>
  <c r="D57" i="8"/>
  <c r="E57" i="8" s="1"/>
  <c r="F57" i="8" s="1"/>
  <c r="C58" i="8" s="1"/>
  <c r="D57" i="3"/>
  <c r="E57" i="3" s="1"/>
  <c r="F57" i="3" s="1"/>
  <c r="C58" i="3" s="1"/>
  <c r="D63" i="9" l="1"/>
  <c r="E63" i="9" s="1"/>
  <c r="F63" i="9" s="1"/>
  <c r="C64" i="9" s="1"/>
  <c r="M57" i="3"/>
  <c r="K58" i="3" s="1"/>
  <c r="D58" i="8"/>
  <c r="E58" i="8" s="1"/>
  <c r="F58" i="8"/>
  <c r="C59" i="8" s="1"/>
  <c r="D58" i="3"/>
  <c r="E58" i="3" s="1"/>
  <c r="F58" i="3" s="1"/>
  <c r="C59" i="3" s="1"/>
  <c r="D64" i="9" l="1"/>
  <c r="E64" i="9" s="1"/>
  <c r="F64" i="9" s="1"/>
  <c r="C65" i="9" s="1"/>
  <c r="M58" i="3"/>
  <c r="K59" i="3" s="1"/>
  <c r="D59" i="8"/>
  <c r="E59" i="8" s="1"/>
  <c r="F59" i="8"/>
  <c r="C60" i="8" s="1"/>
  <c r="D59" i="3"/>
  <c r="E59" i="3" s="1"/>
  <c r="F59" i="3" s="1"/>
  <c r="C60" i="3" s="1"/>
  <c r="D65" i="9" l="1"/>
  <c r="E65" i="9" s="1"/>
  <c r="F65" i="9" s="1"/>
  <c r="C66" i="9" s="1"/>
  <c r="M59" i="3"/>
  <c r="K60" i="3" s="1"/>
  <c r="D60" i="8"/>
  <c r="E60" i="8" s="1"/>
  <c r="F60" i="8" s="1"/>
  <c r="C61" i="8" s="1"/>
  <c r="D60" i="3"/>
  <c r="E60" i="3" s="1"/>
  <c r="F60" i="3" s="1"/>
  <c r="C61" i="3" s="1"/>
  <c r="D66" i="9" l="1"/>
  <c r="E66" i="9" s="1"/>
  <c r="F66" i="9" s="1"/>
  <c r="M60" i="3"/>
  <c r="K61" i="3" s="1"/>
  <c r="D61" i="8"/>
  <c r="E61" i="8" s="1"/>
  <c r="F61" i="8" s="1"/>
  <c r="C62" i="8" s="1"/>
  <c r="D61" i="3"/>
  <c r="E61" i="3" s="1"/>
  <c r="F61" i="3" s="1"/>
  <c r="C62" i="3" s="1"/>
  <c r="M61" i="3" l="1"/>
  <c r="K62" i="3" s="1"/>
  <c r="D62" i="8"/>
  <c r="E62" i="8" s="1"/>
  <c r="F62" i="8" s="1"/>
  <c r="C63" i="8" s="1"/>
  <c r="D62" i="3"/>
  <c r="E62" i="3" s="1"/>
  <c r="F62" i="3" s="1"/>
  <c r="C63" i="3" s="1"/>
  <c r="M62" i="3" l="1"/>
  <c r="K63" i="3" s="1"/>
  <c r="D63" i="8"/>
  <c r="E63" i="8" s="1"/>
  <c r="F63" i="8"/>
  <c r="C64" i="8" s="1"/>
  <c r="D63" i="3"/>
  <c r="E63" i="3" s="1"/>
  <c r="F63" i="3" s="1"/>
  <c r="C64" i="3" s="1"/>
  <c r="M63" i="3" l="1"/>
  <c r="K64" i="3" s="1"/>
  <c r="D64" i="8"/>
  <c r="E64" i="8" s="1"/>
  <c r="F64" i="8" s="1"/>
  <c r="C65" i="8" s="1"/>
  <c r="D64" i="3"/>
  <c r="E64" i="3" s="1"/>
  <c r="F64" i="3" s="1"/>
  <c r="C65" i="3" s="1"/>
  <c r="M64" i="3" l="1"/>
  <c r="K65" i="3" s="1"/>
  <c r="D65" i="8"/>
  <c r="E65" i="8" s="1"/>
  <c r="F65" i="8"/>
  <c r="C66" i="8" s="1"/>
  <c r="D65" i="3"/>
  <c r="E65" i="3" s="1"/>
  <c r="F65" i="3" s="1"/>
  <c r="C66" i="3" s="1"/>
  <c r="M65" i="3" l="1"/>
  <c r="K66" i="3" s="1"/>
  <c r="D66" i="8"/>
  <c r="E66" i="8" s="1"/>
  <c r="F66" i="8" s="1"/>
  <c r="C67" i="8" s="1"/>
  <c r="D66" i="3"/>
  <c r="E66" i="3" s="1"/>
  <c r="F66" i="3" s="1"/>
  <c r="M66" i="3" l="1"/>
  <c r="D67" i="8"/>
  <c r="E67" i="8" s="1"/>
  <c r="F67" i="8" s="1"/>
  <c r="C68" i="8" s="1"/>
  <c r="D68" i="8" l="1"/>
  <c r="E68" i="8" s="1"/>
  <c r="F68" i="8"/>
  <c r="C69" i="8" s="1"/>
  <c r="D69" i="8" l="1"/>
  <c r="E69" i="8" s="1"/>
  <c r="F69" i="8"/>
  <c r="C70" i="8" s="1"/>
  <c r="D70" i="8" l="1"/>
  <c r="E70" i="8" s="1"/>
  <c r="F70" i="8"/>
  <c r="C71" i="8" s="1"/>
  <c r="D71" i="8" l="1"/>
  <c r="E71" i="8" s="1"/>
  <c r="F71" i="8"/>
  <c r="C72" i="8" s="1"/>
  <c r="D72" i="8" l="1"/>
  <c r="E72" i="8" s="1"/>
  <c r="F72" i="8"/>
  <c r="C73" i="8" s="1"/>
  <c r="D73" i="8" l="1"/>
  <c r="E73" i="8" s="1"/>
  <c r="F73" i="8"/>
  <c r="C74" i="8" s="1"/>
  <c r="D74" i="8" l="1"/>
  <c r="E74" i="8" s="1"/>
  <c r="F74" i="8" s="1"/>
  <c r="C75" i="8" s="1"/>
  <c r="D75" i="8" l="1"/>
  <c r="E75" i="8" s="1"/>
  <c r="F75" i="8"/>
  <c r="C76" i="8" s="1"/>
  <c r="D76" i="8" l="1"/>
  <c r="E76" i="8" s="1"/>
  <c r="F76" i="8"/>
  <c r="C77" i="8" s="1"/>
  <c r="D77" i="8" l="1"/>
  <c r="E77" i="8" s="1"/>
  <c r="F77" i="8" s="1"/>
  <c r="C78" i="8" s="1"/>
  <c r="D78" i="8" l="1"/>
  <c r="E78" i="8" s="1"/>
  <c r="F78" i="8" s="1"/>
  <c r="C79" i="8" s="1"/>
  <c r="D79" i="8" l="1"/>
  <c r="E79" i="8" s="1"/>
  <c r="F79" i="8"/>
  <c r="C80" i="8" s="1"/>
  <c r="D80" i="8" l="1"/>
  <c r="E80" i="8" s="1"/>
  <c r="F80" i="8" s="1"/>
  <c r="C81" i="8" s="1"/>
  <c r="D81" i="8" l="1"/>
  <c r="E81" i="8" s="1"/>
  <c r="F81" i="8" s="1"/>
  <c r="C82" i="8" s="1"/>
  <c r="D82" i="8" l="1"/>
  <c r="E82" i="8" s="1"/>
  <c r="F82" i="8"/>
  <c r="C83" i="8" s="1"/>
  <c r="D83" i="8" l="1"/>
  <c r="E83" i="8" s="1"/>
  <c r="F83" i="8"/>
  <c r="C84" i="8" s="1"/>
  <c r="D84" i="8" l="1"/>
  <c r="E84" i="8" s="1"/>
  <c r="F84" i="8"/>
  <c r="C85" i="8" s="1"/>
  <c r="D85" i="8" l="1"/>
  <c r="E85" i="8" s="1"/>
  <c r="F85" i="8"/>
  <c r="C86" i="8" s="1"/>
  <c r="D86" i="8" l="1"/>
  <c r="E86" i="8" s="1"/>
  <c r="F86" i="8"/>
  <c r="C87" i="8" s="1"/>
  <c r="D87" i="8" l="1"/>
  <c r="E87" i="8" s="1"/>
  <c r="F87" i="8" s="1"/>
  <c r="C88" i="8" s="1"/>
  <c r="D88" i="8" l="1"/>
  <c r="E88" i="8" s="1"/>
  <c r="F88" i="8" s="1"/>
  <c r="C89" i="8" s="1"/>
  <c r="D89" i="8" l="1"/>
  <c r="E89" i="8" s="1"/>
  <c r="F89" i="8" s="1"/>
  <c r="C90" i="8" s="1"/>
  <c r="D90" i="8" l="1"/>
  <c r="E90" i="8" s="1"/>
  <c r="F90" i="8" s="1"/>
  <c r="C91" i="8" s="1"/>
  <c r="D91" i="8" l="1"/>
  <c r="E91" i="8" s="1"/>
  <c r="F91" i="8" s="1"/>
  <c r="C92" i="8" s="1"/>
  <c r="D92" i="8" l="1"/>
  <c r="E92" i="8" s="1"/>
  <c r="F92" i="8" s="1"/>
  <c r="C93" i="8" s="1"/>
  <c r="D93" i="8" l="1"/>
  <c r="E93" i="8" s="1"/>
  <c r="F93" i="8" s="1"/>
  <c r="C94" i="8" s="1"/>
  <c r="D94" i="8" l="1"/>
  <c r="E94" i="8" s="1"/>
  <c r="F94" i="8" s="1"/>
  <c r="C95" i="8" s="1"/>
  <c r="D95" i="8" l="1"/>
  <c r="E95" i="8" s="1"/>
  <c r="F95" i="8" s="1"/>
  <c r="C96" i="8" s="1"/>
  <c r="D96" i="8" l="1"/>
  <c r="E96" i="8" s="1"/>
  <c r="F96" i="8" s="1"/>
  <c r="C97" i="8" s="1"/>
  <c r="D97" i="8" l="1"/>
  <c r="E97" i="8" s="1"/>
  <c r="F97" i="8" s="1"/>
  <c r="C98" i="8" s="1"/>
  <c r="D98" i="8" l="1"/>
  <c r="E98" i="8" s="1"/>
  <c r="F98" i="8" s="1"/>
  <c r="C99" i="8" s="1"/>
  <c r="D99" i="8" l="1"/>
  <c r="E99" i="8" s="1"/>
  <c r="F99" i="8" s="1"/>
  <c r="C100" i="8" s="1"/>
  <c r="D100" i="8" l="1"/>
  <c r="E100" i="8" s="1"/>
  <c r="F100" i="8" s="1"/>
  <c r="C101" i="8" s="1"/>
  <c r="D101" i="8" l="1"/>
  <c r="E101" i="8" s="1"/>
  <c r="F101" i="8" s="1"/>
  <c r="C102" i="8" s="1"/>
  <c r="D102" i="8" l="1"/>
  <c r="E102" i="8" s="1"/>
  <c r="F102" i="8" s="1"/>
  <c r="C103" i="8" s="1"/>
  <c r="D103" i="8" l="1"/>
  <c r="E103" i="8" s="1"/>
  <c r="F103" i="8" s="1"/>
  <c r="C104" i="8" s="1"/>
  <c r="D104" i="8" l="1"/>
  <c r="E104" i="8" s="1"/>
  <c r="F104" i="8" s="1"/>
  <c r="C105" i="8" s="1"/>
  <c r="D105" i="8" l="1"/>
  <c r="E105" i="8" s="1"/>
  <c r="F105" i="8" s="1"/>
  <c r="C106" i="8" s="1"/>
  <c r="D106" i="8" l="1"/>
  <c r="E106" i="8" s="1"/>
  <c r="F106" i="8" s="1"/>
  <c r="C107" i="8" s="1"/>
  <c r="D107" i="8" l="1"/>
  <c r="E107" i="8" s="1"/>
  <c r="F107" i="8" s="1"/>
  <c r="C108" i="8" s="1"/>
  <c r="D108" i="8" l="1"/>
  <c r="E108" i="8" s="1"/>
  <c r="F108" i="8" s="1"/>
  <c r="C109" i="8" s="1"/>
  <c r="D109" i="8" l="1"/>
  <c r="E109" i="8" s="1"/>
  <c r="F109" i="8" s="1"/>
  <c r="C110" i="8" s="1"/>
  <c r="D110" i="8" l="1"/>
  <c r="E110" i="8" s="1"/>
  <c r="F110" i="8" s="1"/>
  <c r="C111" i="8" s="1"/>
  <c r="D111" i="8" l="1"/>
  <c r="E111" i="8" s="1"/>
  <c r="F111" i="8" s="1"/>
  <c r="C112" i="8" s="1"/>
  <c r="D112" i="8" l="1"/>
  <c r="E112" i="8" s="1"/>
  <c r="F112" i="8" s="1"/>
  <c r="C113" i="8" s="1"/>
  <c r="D113" i="8" l="1"/>
  <c r="E113" i="8" s="1"/>
  <c r="F113" i="8" s="1"/>
  <c r="C114" i="8" s="1"/>
  <c r="D114" i="8" l="1"/>
  <c r="E114" i="8" s="1"/>
  <c r="F114" i="8" s="1"/>
  <c r="C115" i="8" s="1"/>
  <c r="D115" i="8" l="1"/>
  <c r="E115" i="8" s="1"/>
  <c r="F115" i="8" s="1"/>
  <c r="C116" i="8" s="1"/>
  <c r="D116" i="8" l="1"/>
  <c r="E116" i="8" s="1"/>
  <c r="F116" i="8" s="1"/>
  <c r="C117" i="8" s="1"/>
  <c r="D117" i="8" l="1"/>
  <c r="E117" i="8" s="1"/>
  <c r="F117" i="8" s="1"/>
  <c r="C118" i="8" s="1"/>
  <c r="D118" i="8" l="1"/>
  <c r="E118" i="8" s="1"/>
  <c r="F118" i="8" s="1"/>
  <c r="C119" i="8" s="1"/>
  <c r="D119" i="8" l="1"/>
  <c r="E119" i="8" s="1"/>
  <c r="F119" i="8" s="1"/>
  <c r="C120" i="8" s="1"/>
  <c r="D120" i="8" l="1"/>
  <c r="E120" i="8" s="1"/>
  <c r="F120" i="8" s="1"/>
  <c r="C121" i="8" s="1"/>
  <c r="D121" i="8" l="1"/>
  <c r="E121" i="8" s="1"/>
  <c r="F121" i="8"/>
  <c r="C122" i="8" s="1"/>
  <c r="D122" i="8" l="1"/>
  <c r="E122" i="8" s="1"/>
  <c r="F122" i="8" s="1"/>
  <c r="C123" i="8" s="1"/>
  <c r="D123" i="8" l="1"/>
  <c r="E123" i="8" s="1"/>
  <c r="F123" i="8" s="1"/>
  <c r="C124" i="8" s="1"/>
  <c r="D124" i="8" l="1"/>
  <c r="E124" i="8" s="1"/>
  <c r="F124" i="8" s="1"/>
  <c r="C125" i="8" s="1"/>
  <c r="D125" i="8" l="1"/>
  <c r="E125" i="8" s="1"/>
  <c r="F125" i="8" s="1"/>
  <c r="C126" i="8" s="1"/>
  <c r="D126" i="8" l="1"/>
  <c r="E126" i="8" s="1"/>
  <c r="F126" i="8"/>
  <c r="C127" i="8" s="1"/>
  <c r="D127" i="8" l="1"/>
  <c r="E127" i="8" s="1"/>
  <c r="F127" i="8"/>
  <c r="C128" i="8" s="1"/>
  <c r="D128" i="8" l="1"/>
  <c r="E128" i="8" s="1"/>
  <c r="F128" i="8" s="1"/>
  <c r="C129" i="8" s="1"/>
  <c r="D129" i="8" l="1"/>
  <c r="E129" i="8" s="1"/>
  <c r="F129" i="8"/>
  <c r="C130" i="8" s="1"/>
  <c r="D130" i="8" l="1"/>
  <c r="E130" i="8" s="1"/>
  <c r="F130" i="8" s="1"/>
  <c r="C131" i="8" s="1"/>
  <c r="D131" i="8" l="1"/>
  <c r="E131" i="8" s="1"/>
  <c r="F131" i="8" s="1"/>
  <c r="C132" i="8" s="1"/>
  <c r="D132" i="8" l="1"/>
  <c r="E132" i="8" s="1"/>
  <c r="F132" i="8"/>
  <c r="C133" i="8" s="1"/>
  <c r="D133" i="8" l="1"/>
  <c r="E133" i="8" s="1"/>
  <c r="F133" i="8"/>
  <c r="C134" i="8" s="1"/>
  <c r="D134" i="8" l="1"/>
  <c r="E134" i="8" s="1"/>
  <c r="F134" i="8"/>
  <c r="C135" i="8" s="1"/>
  <c r="D135" i="8" l="1"/>
  <c r="E135" i="8" s="1"/>
  <c r="F135" i="8"/>
  <c r="C136" i="8" s="1"/>
  <c r="D136" i="8" l="1"/>
  <c r="E136" i="8" s="1"/>
  <c r="F136" i="8"/>
  <c r="C137" i="8" s="1"/>
  <c r="D137" i="8" l="1"/>
  <c r="E137" i="8" s="1"/>
  <c r="F137" i="8" s="1"/>
  <c r="C138" i="8" s="1"/>
  <c r="D138" i="8" l="1"/>
  <c r="E138" i="8" s="1"/>
  <c r="F138" i="8"/>
  <c r="C139" i="8" s="1"/>
  <c r="D139" i="8" l="1"/>
  <c r="E139" i="8" s="1"/>
  <c r="F139" i="8" s="1"/>
  <c r="C140" i="8" s="1"/>
  <c r="D140" i="8" l="1"/>
  <c r="E140" i="8" s="1"/>
  <c r="F140" i="8" s="1"/>
  <c r="C141" i="8" s="1"/>
  <c r="D141" i="8" l="1"/>
  <c r="E141" i="8" s="1"/>
  <c r="F141" i="8" s="1"/>
  <c r="C142" i="8" s="1"/>
  <c r="D142" i="8" l="1"/>
  <c r="E142" i="8" s="1"/>
  <c r="F142" i="8"/>
  <c r="C143" i="8" s="1"/>
  <c r="D143" i="8" l="1"/>
  <c r="E143" i="8" s="1"/>
  <c r="F143" i="8"/>
  <c r="C144" i="8" s="1"/>
  <c r="D144" i="8" l="1"/>
  <c r="E144" i="8" s="1"/>
  <c r="F144" i="8"/>
  <c r="C145" i="8" s="1"/>
  <c r="D145" i="8" l="1"/>
  <c r="E145" i="8" s="1"/>
  <c r="F145" i="8" s="1"/>
  <c r="C146" i="8" s="1"/>
  <c r="D146" i="8" l="1"/>
  <c r="E146" i="8" s="1"/>
  <c r="F146" i="8"/>
  <c r="C147" i="8" s="1"/>
  <c r="D147" i="8" l="1"/>
  <c r="E147" i="8" s="1"/>
  <c r="F147" i="8" s="1"/>
  <c r="C148" i="8" s="1"/>
  <c r="D148" i="8" l="1"/>
  <c r="E148" i="8" s="1"/>
  <c r="F148" i="8"/>
  <c r="C149" i="8" s="1"/>
  <c r="D149" i="8" l="1"/>
  <c r="E149" i="8" s="1"/>
  <c r="F149" i="8"/>
  <c r="C150" i="8" s="1"/>
  <c r="D150" i="8" l="1"/>
  <c r="E150" i="8" s="1"/>
  <c r="F150" i="8"/>
  <c r="C151" i="8" s="1"/>
  <c r="D151" i="8" l="1"/>
  <c r="E151" i="8" s="1"/>
  <c r="F151" i="8"/>
  <c r="C152" i="8" s="1"/>
  <c r="D152" i="8" l="1"/>
  <c r="E152" i="8" s="1"/>
  <c r="F152" i="8" s="1"/>
  <c r="C153" i="8" s="1"/>
  <c r="D153" i="8" l="1"/>
  <c r="E153" i="8" s="1"/>
  <c r="F153" i="8" s="1"/>
  <c r="C154" i="8" s="1"/>
  <c r="D154" i="8" l="1"/>
  <c r="E154" i="8" s="1"/>
  <c r="F154" i="8"/>
  <c r="C155" i="8" s="1"/>
  <c r="D155" i="8" l="1"/>
  <c r="E155" i="8" s="1"/>
  <c r="F155" i="8"/>
  <c r="C156" i="8" s="1"/>
  <c r="D156" i="8" l="1"/>
  <c r="E156" i="8" s="1"/>
  <c r="F156" i="8"/>
  <c r="C157" i="8" s="1"/>
  <c r="D157" i="8" l="1"/>
  <c r="E157" i="8" s="1"/>
  <c r="F157" i="8"/>
  <c r="C158" i="8" s="1"/>
  <c r="D158" i="8" l="1"/>
  <c r="E158" i="8" s="1"/>
  <c r="F158" i="8" s="1"/>
  <c r="C159" i="8" s="1"/>
  <c r="D159" i="8" l="1"/>
  <c r="E159" i="8" s="1"/>
  <c r="F159" i="8"/>
  <c r="C160" i="8" s="1"/>
  <c r="D160" i="8" l="1"/>
  <c r="E160" i="8" s="1"/>
  <c r="F160" i="8"/>
  <c r="C161" i="8" s="1"/>
  <c r="D161" i="8" l="1"/>
  <c r="E161" i="8" s="1"/>
  <c r="F161" i="8" s="1"/>
  <c r="C162" i="8" s="1"/>
  <c r="D162" i="8" l="1"/>
  <c r="E162" i="8" s="1"/>
  <c r="F162" i="8" s="1"/>
  <c r="C163" i="8" s="1"/>
  <c r="D163" i="8" l="1"/>
  <c r="E163" i="8" s="1"/>
  <c r="F163" i="8" s="1"/>
  <c r="C164" i="8" s="1"/>
  <c r="D164" i="8" l="1"/>
  <c r="E164" i="8" s="1"/>
  <c r="F164" i="8" s="1"/>
  <c r="C165" i="8" s="1"/>
  <c r="D165" i="8" l="1"/>
  <c r="E165" i="8" s="1"/>
  <c r="F165" i="8"/>
  <c r="C166" i="8" s="1"/>
  <c r="D166" i="8" l="1"/>
  <c r="E166" i="8" s="1"/>
  <c r="F166" i="8"/>
  <c r="C167" i="8" s="1"/>
  <c r="D167" i="8" l="1"/>
  <c r="E167" i="8" s="1"/>
  <c r="F167" i="8"/>
  <c r="C168" i="8" s="1"/>
  <c r="D168" i="8" l="1"/>
  <c r="E168" i="8" s="1"/>
  <c r="F168" i="8" s="1"/>
  <c r="C169" i="8" s="1"/>
  <c r="D169" i="8" l="1"/>
  <c r="E169" i="8" s="1"/>
  <c r="F169" i="8" s="1"/>
  <c r="C170" i="8" s="1"/>
  <c r="D170" i="8" l="1"/>
  <c r="E170" i="8" s="1"/>
  <c r="F170" i="8" s="1"/>
  <c r="C171" i="8" s="1"/>
  <c r="D171" i="8" l="1"/>
  <c r="E171" i="8" s="1"/>
  <c r="F171" i="8" s="1"/>
  <c r="C172" i="8" s="1"/>
  <c r="D172" i="8" l="1"/>
  <c r="E172" i="8" s="1"/>
  <c r="F172" i="8" s="1"/>
  <c r="C173" i="8" s="1"/>
  <c r="D173" i="8" l="1"/>
  <c r="E173" i="8" s="1"/>
  <c r="F173" i="8" s="1"/>
  <c r="C174" i="8" s="1"/>
  <c r="D174" i="8" l="1"/>
  <c r="E174" i="8" s="1"/>
  <c r="F174" i="8"/>
  <c r="C175" i="8" s="1"/>
  <c r="D175" i="8" l="1"/>
  <c r="E175" i="8" s="1"/>
  <c r="F175" i="8"/>
  <c r="C176" i="8" s="1"/>
  <c r="D176" i="8" l="1"/>
  <c r="E176" i="8" s="1"/>
  <c r="F176" i="8"/>
  <c r="C177" i="8" s="1"/>
  <c r="D177" i="8" l="1"/>
  <c r="E177" i="8" s="1"/>
  <c r="F177" i="8"/>
  <c r="C178" i="8" s="1"/>
  <c r="D178" i="8" l="1"/>
  <c r="E178" i="8" s="1"/>
  <c r="F178" i="8" s="1"/>
  <c r="C179" i="8" s="1"/>
  <c r="D179" i="8" l="1"/>
  <c r="E179" i="8" s="1"/>
  <c r="F179" i="8" s="1"/>
  <c r="C180" i="8" s="1"/>
  <c r="D180" i="8" l="1"/>
  <c r="E180" i="8" s="1"/>
  <c r="F180" i="8" s="1"/>
  <c r="C181" i="8" s="1"/>
  <c r="D181" i="8" l="1"/>
  <c r="E181" i="8" s="1"/>
  <c r="F181" i="8"/>
  <c r="C182" i="8" s="1"/>
  <c r="D182" i="8" l="1"/>
  <c r="E182" i="8" s="1"/>
  <c r="F182" i="8" s="1"/>
  <c r="C183" i="8" s="1"/>
  <c r="D183" i="8" l="1"/>
  <c r="E183" i="8" s="1"/>
  <c r="F183" i="8"/>
  <c r="C184" i="8" s="1"/>
  <c r="D184" i="8" l="1"/>
  <c r="E184" i="8" s="1"/>
  <c r="F184" i="8"/>
  <c r="C185" i="8" s="1"/>
  <c r="D185" i="8" l="1"/>
  <c r="E185" i="8" s="1"/>
  <c r="F185" i="8" s="1"/>
  <c r="C186" i="8" s="1"/>
  <c r="D186" i="8" l="1"/>
  <c r="E186" i="8" s="1"/>
  <c r="F186" i="8" s="1"/>
</calcChain>
</file>

<file path=xl/sharedStrings.xml><?xml version="1.0" encoding="utf-8"?>
<sst xmlns="http://schemas.openxmlformats.org/spreadsheetml/2006/main" count="503" uniqueCount="201">
  <si>
    <t>Council pays a $1 annual rental</t>
  </si>
  <si>
    <t>Assessment</t>
  </si>
  <si>
    <t>Is there an identified asset</t>
  </si>
  <si>
    <t>Yes</t>
  </si>
  <si>
    <t>The portion of the building subject to the agreement</t>
  </si>
  <si>
    <t>Comment</t>
  </si>
  <si>
    <t>Does Council have the right to obtain the benefits from using the asset</t>
  </si>
  <si>
    <t>Is the contract greater than 12 months</t>
  </si>
  <si>
    <t>Council contributed $10m to the construction of the facilities in 2017</t>
  </si>
  <si>
    <t>Materiality</t>
  </si>
  <si>
    <t>Assumed</t>
  </si>
  <si>
    <t>Council has a lease for the period 1 July 2018 - 30 June 2028</t>
  </si>
  <si>
    <t>10 year</t>
  </si>
  <si>
    <t>Does a lease exist</t>
  </si>
  <si>
    <t>Accounting treatment</t>
  </si>
  <si>
    <t>Lease term</t>
  </si>
  <si>
    <t>months</t>
  </si>
  <si>
    <t>Initial entry</t>
  </si>
  <si>
    <t>Dr</t>
  </si>
  <si>
    <t>Prepaid lease (asset) - current</t>
  </si>
  <si>
    <t>Prepaid Lease (asset) - non-current</t>
  </si>
  <si>
    <t>Cr</t>
  </si>
  <si>
    <t>Bank</t>
  </si>
  <si>
    <t>Lease expense</t>
  </si>
  <si>
    <t>To account for initial contribution</t>
  </si>
  <si>
    <t>To recognise annual lease expense</t>
  </si>
  <si>
    <t>To reclassify non current portion to current</t>
  </si>
  <si>
    <t xml:space="preserve">Note, in practice the above entries would be likely to be processed on a monthly basis </t>
  </si>
  <si>
    <t>Year 1 -10 (annual)</t>
  </si>
  <si>
    <t>Right to occupy (asset) - non-current</t>
  </si>
  <si>
    <t>The lease payment will increase by CPI each two years from commencement</t>
  </si>
  <si>
    <t>No</t>
  </si>
  <si>
    <t>Is Council virtually certain that they will exercise the lease option</t>
  </si>
  <si>
    <t>Given this term is based on 7 years (if Council was virtually certain term would be 12 years).</t>
  </si>
  <si>
    <t>Lease liability</t>
  </si>
  <si>
    <t xml:space="preserve">Interest expense </t>
  </si>
  <si>
    <t>Council pays $1.2m in annual rent (monthly)</t>
  </si>
  <si>
    <t>NPV of 60 monthly payments of $100,000 at an annual finance cost of 4%</t>
  </si>
  <si>
    <t>Month 1</t>
  </si>
  <si>
    <t>pmt</t>
  </si>
  <si>
    <t>Amount</t>
  </si>
  <si>
    <t xml:space="preserve">Interest </t>
  </si>
  <si>
    <t>Liability</t>
  </si>
  <si>
    <t>Liability open</t>
  </si>
  <si>
    <t>Capital</t>
  </si>
  <si>
    <t>Liability Close</t>
  </si>
  <si>
    <t>Lease Schedule</t>
  </si>
  <si>
    <t>lease liability</t>
  </si>
  <si>
    <t>To recognise monthly lease payment</t>
  </si>
  <si>
    <t>Depreciation expense</t>
  </si>
  <si>
    <t>Right of use (accum Depn)</t>
  </si>
  <si>
    <t>Month 2</t>
  </si>
  <si>
    <t xml:space="preserve">Note reduction in interest exp as lease term reduces </t>
  </si>
  <si>
    <t>The above entries are continued on a monthly basis through to the completion of year 2, which triggers the CPI adjustment</t>
  </si>
  <si>
    <t>At the commencement of year 3 the CPI has increased 6% (this will not be known at the start of the lease term)</t>
  </si>
  <si>
    <t>New monthly payment</t>
  </si>
  <si>
    <t>Remeasured liability</t>
  </si>
  <si>
    <t>The lease term is 5 years with a 5 year option at the lessees discretion</t>
  </si>
  <si>
    <t>Month 25</t>
  </si>
  <si>
    <t>Impact of remeasure</t>
  </si>
  <si>
    <t>Right of use asset</t>
  </si>
  <si>
    <t>The above entries are continued on a monthly basis through to the completion of year 4, which triggers the CPI adjustment</t>
  </si>
  <si>
    <t>Summary of Situation - up front contribution</t>
  </si>
  <si>
    <t>Summary of Situation - commercial lease</t>
  </si>
  <si>
    <t>Summary of Situation - no rent</t>
  </si>
  <si>
    <t>Council pays no rental</t>
  </si>
  <si>
    <t>The commercial value of the space (as appraised by a local valuer) is $10,000 per month</t>
  </si>
  <si>
    <t>The building was developed by the community group with the assistance of federal funding and the provision of council services was seen as an advantage in gaining funding</t>
  </si>
  <si>
    <t>Right of use (non current) asset</t>
  </si>
  <si>
    <t>5 years</t>
  </si>
  <si>
    <t>exclusive rights conveyed in the agreement</t>
  </si>
  <si>
    <t>NPV of 120 monthly payments of $10,000 at an annual finance cost of 4%</t>
  </si>
  <si>
    <t>Contributed assets (revenue)</t>
  </si>
  <si>
    <t>Note - no monthly lease expense as right to use asset provided free of charge</t>
  </si>
  <si>
    <t>The above entries are continued on a monthly basis for the life of the lease.</t>
  </si>
  <si>
    <t xml:space="preserve">Situation </t>
  </si>
  <si>
    <t>Vehicles must be covered in Council's agreed signage</t>
  </si>
  <si>
    <t>Vehicles may not be used for other services or contracts</t>
  </si>
  <si>
    <t>Vehicles must meet certain minimum specifications</t>
  </si>
  <si>
    <t>Information not in the contract</t>
  </si>
  <si>
    <t>The service will be delivered for a fixed monthly cost of $270,000</t>
  </si>
  <si>
    <t>Cost of finance to Council is 4%</t>
  </si>
  <si>
    <t>The 15 vehicles</t>
  </si>
  <si>
    <t xml:space="preserve">15n year </t>
  </si>
  <si>
    <t xml:space="preserve">NPV of leased assets </t>
  </si>
  <si>
    <t>15 vehicles @ $400,000</t>
  </si>
  <si>
    <t>Cost of finance</t>
  </si>
  <si>
    <t>Annual cost to Council</t>
  </si>
  <si>
    <t>Monthly lease payment</t>
  </si>
  <si>
    <t>This allows the total monthly payment to be split as follows</t>
  </si>
  <si>
    <t>Service component</t>
  </si>
  <si>
    <t>Lease component</t>
  </si>
  <si>
    <t>Total payment</t>
  </si>
  <si>
    <t>NPV of 180 monthly payments of $44,381 at an annual finance cost of 4%</t>
  </si>
  <si>
    <t>The above entries are continued on a monthly basis through to the completion of year 3, which triggers the CPI adjustment</t>
  </si>
  <si>
    <t>New monthly payment (lease portion)</t>
  </si>
  <si>
    <t>impact of remeasure</t>
  </si>
  <si>
    <t>Month 37</t>
  </si>
  <si>
    <t>Right of Use</t>
  </si>
  <si>
    <t>Open</t>
  </si>
  <si>
    <t>Depn</t>
  </si>
  <si>
    <t>Close</t>
  </si>
  <si>
    <t>The above entries are continued on a monthly basis through to the completion of year 6, which triggers the CPI adjustment</t>
  </si>
  <si>
    <t>Right of use</t>
  </si>
  <si>
    <t xml:space="preserve">Council controls the assets subject to the lease agreement </t>
  </si>
  <si>
    <t>Each 'lease schedule' will detail the asset in question</t>
  </si>
  <si>
    <t>3 - 10 year terms</t>
  </si>
  <si>
    <t>Example of Information in lease schedule</t>
  </si>
  <si>
    <t>Lease Reference</t>
  </si>
  <si>
    <t>A unique identifier or account number</t>
  </si>
  <si>
    <t>Asset details</t>
  </si>
  <si>
    <t>Lease payment</t>
  </si>
  <si>
    <t>Residual (if applicable)</t>
  </si>
  <si>
    <t>Months</t>
  </si>
  <si>
    <t>2018 Volkswagen Crafter Van Rego 123 XYZ</t>
  </si>
  <si>
    <t>Monthly</t>
  </si>
  <si>
    <t>Note: Lease schedules will often not include the NPV of the asset being leased</t>
  </si>
  <si>
    <t>Other information required</t>
  </si>
  <si>
    <t>NPV of asset</t>
  </si>
  <si>
    <t>This is usually easily obtained from a simple internet search</t>
  </si>
  <si>
    <t>Based on NPV of fair value of asset acquired.</t>
  </si>
  <si>
    <t>Council receives the funding of 28 June 2018</t>
  </si>
  <si>
    <t>The museum is completed and open to the public in August 2019</t>
  </si>
  <si>
    <t>The funding agreement requires the funding to be spent on the museum project, if not spent on the museum project funding must be returned</t>
  </si>
  <si>
    <t xml:space="preserve">Q: Is there a contract with customer </t>
  </si>
  <si>
    <t>A: Yes the funding agreement forms the basis of a contract with customer</t>
  </si>
  <si>
    <t>A: Yes the funding must be expended on the construction of a specific building</t>
  </si>
  <si>
    <t>A: $20m (the funding amount)</t>
  </si>
  <si>
    <t>Q: Allocate transaction price</t>
  </si>
  <si>
    <t>Q: Recognise revenue</t>
  </si>
  <si>
    <t>Situation A</t>
  </si>
  <si>
    <t>A: Yes to qualify for the funding Council must complete the construction of the museum.</t>
  </si>
  <si>
    <t>Situation B</t>
  </si>
  <si>
    <t>Situation C</t>
  </si>
  <si>
    <t>The museum project goes ahead with funding expended in 2018-19</t>
  </si>
  <si>
    <t>A: No, while the funding agreement is for capital works it is unlikely that this is specific enough to create a specific performance obligation</t>
  </si>
  <si>
    <t>A: NA - no specific performance obligation</t>
  </si>
  <si>
    <t>A: Revenue recognised on receipt</t>
  </si>
  <si>
    <t>Kindergarten fees.</t>
  </si>
  <si>
    <t>Aquatic passes</t>
  </si>
  <si>
    <t>A: transaction price is allocated to each ticket</t>
  </si>
  <si>
    <t>A: Revenue recognised on use of ticket, or (for any unused tickets) at the expiration of 12 months</t>
  </si>
  <si>
    <t>A: Transaction price allocated on the basis of hours of service provided</t>
  </si>
  <si>
    <t>A: Revenue recognised as Council provides services</t>
  </si>
  <si>
    <t>DCP are very complex - caution need to be exercised</t>
  </si>
  <si>
    <t>Developer Contribution Plans</t>
  </si>
  <si>
    <t>Cash at bank</t>
  </si>
  <si>
    <t>Unearned DCP Income (liability)</t>
  </si>
  <si>
    <t xml:space="preserve">Council accepts $2,000,000 in works in kind from developer B </t>
  </si>
  <si>
    <t>Example - all transactions relate to same DCP</t>
  </si>
  <si>
    <t>DCP Infrastructure</t>
  </si>
  <si>
    <t>DCP Income</t>
  </si>
  <si>
    <t>Council acquires land identified in DCP for $1,500,000</t>
  </si>
  <si>
    <t>Unearned Income</t>
  </si>
  <si>
    <t>DCP land</t>
  </si>
  <si>
    <t>Council establishes a developer contribution plan over a new growth area.  Under the plan, 650 specific infrastructure projects and land acquisitions, with a  cost of $450m will be funded from an equivalent amount of developer contribution levies.  Multiple developers re involved in the development are and it is expected that the life of the DCP will be approximately 20 years.</t>
  </si>
  <si>
    <t>A: No, although activity and individual infrastructure developments under the DCP will be undertaken under contract, the DCP itself does not create a contractual relationship between council and any other party.  As such revenue received under the DCP will be considered in a accordance with AASB 1058 - in particular paragraphs 15-17</t>
  </si>
  <si>
    <t>Council receives $2,500,000 in cash contributions from Developer A</t>
  </si>
  <si>
    <t xml:space="preserve">Council has entered into a contract with a local school for use of part of the school facilities </t>
  </si>
  <si>
    <t>Council has exclusive right to the use of a set area of the property as well as shared common use areas</t>
  </si>
  <si>
    <t xml:space="preserve">Note that the inclusions of shared common use areas does not necessarily impact on the assessment, however if they represented a significant portion of the overall lease area they could impact calculations </t>
  </si>
  <si>
    <t>Council has entered into a commercial lease for office accommodation commencing 1 July 2018</t>
  </si>
  <si>
    <t>The area of the lease is clearly defined (floors and carparks) and is for the exclusive use of Council</t>
  </si>
  <si>
    <t>Councils cost of finance (equivalent term) is 4% (rate is not explicit in lease agreement)</t>
  </si>
  <si>
    <t>To account for initial lease entries</t>
  </si>
  <si>
    <t>Straight line deprecation of right of use asset</t>
  </si>
  <si>
    <t>Commencement of year 3 - 6% CPI adjustment</t>
  </si>
  <si>
    <t>Council has entered into an agreement with a local community group that allows Council exclusive use of  one floor of the community groups building</t>
  </si>
  <si>
    <t>Council has entered in a contract with Wasteful Industries for the collection of all waste</t>
  </si>
  <si>
    <t>The contract specifies that 15 vehicles are required</t>
  </si>
  <si>
    <t>The contract cost will increase by CPI on the 3rd, 6th, 9th and 12th anniversary of the contract</t>
  </si>
  <si>
    <t>The type of truck specified in the contract (including compactor) costs approximately $400,000</t>
  </si>
  <si>
    <t>Can direct and restrict usage of vehicles</t>
  </si>
  <si>
    <t>The complication in this example is that the lease cost and service cost are not separately identified.  As such Council is required to reverse engineer the lease cost based on the known parameters which can be completed as follows:</t>
  </si>
  <si>
    <t>Known parameters</t>
  </si>
  <si>
    <t>Using the excel payment formula (pmt) the above parameters result in the following</t>
  </si>
  <si>
    <t>Commencement of year 3 - 9% CPI adjustment</t>
  </si>
  <si>
    <t>Council has entered in a master lease agreement for the lease of various items of plant and equipment</t>
  </si>
  <si>
    <t>Each item under the master lease agreement to subject to a separate term and payment schedule (lease schedule)</t>
  </si>
  <si>
    <t>lease terms can be varied from 36 months 120 months</t>
  </si>
  <si>
    <t xml:space="preserve">Council have total control of the asset </t>
  </si>
  <si>
    <t>If a residual is included it needs to be incorporated into the NPV calculations</t>
  </si>
  <si>
    <t>The above example excludes operating costs</t>
  </si>
  <si>
    <t xml:space="preserve">To calculate interest rate implicate in the lease use excel  RATE formula </t>
  </si>
  <si>
    <t>The above entries are continued on a monthly basis through to the completion the lease term</t>
  </si>
  <si>
    <t>Council successfully applies for a $20m grant to  contribute to the development of an art museum</t>
  </si>
  <si>
    <t>The funding agreement simply provides that the funds provided be expended on Council capital works.  An acquittal may be required at the discretion of the funding agency.</t>
  </si>
  <si>
    <t>The funding agreement requires Council construct the museum in accordance with the agreed plans and that if the museum is not completed in accordance with the plans, project funding must be returned</t>
  </si>
  <si>
    <t>Q: Are there identifiable performance obligations</t>
  </si>
  <si>
    <t>Q: Determine transaction price</t>
  </si>
  <si>
    <t>A: As the agreement requires 'funding to be spent on the project' funding will be allocated as expended</t>
  </si>
  <si>
    <t>A: Revenue recognised as Council incurs expenditure.</t>
  </si>
  <si>
    <t>A: Yes, each access ticket represents an obligation on council to provide access to the aquatic facilities</t>
  </si>
  <si>
    <t>A: Yes council to provide kindergarten facilities and activities as per the terms of the enrolment agreement</t>
  </si>
  <si>
    <t>A: Transaction price can be determined as the total purchase price divided by the number of entries available</t>
  </si>
  <si>
    <t>A: Transaction price determined as total enrolment fee divided by the number of hours of services provided</t>
  </si>
  <si>
    <t>Council provides aquatic passes in books of 10, 20 and 50.  This are paid for in advance and can be used up to one year from purchase.  The passes cost $50, $90 and $200 respectively.  Although nor formal contract is entered into the passes are sold with a document detailing key terms and conditions.</t>
  </si>
  <si>
    <t>Kindergarten fees, for those not paying by direct debit are paid for the year in advance (Feb - Nov), with the option for refunds for any full terms that a child does not attend.  Parents sign an enrolment form that  details all relevant terms and conditions</t>
  </si>
  <si>
    <t>A: Yes, a formal contract is not required to establish contractual obligations.  All that is required is the three components of 'offer' (by council) 'acceptance' (by user) and 'consideration' (from user).</t>
  </si>
  <si>
    <t>A: Yes the enrolment for will likely establish contractual relationship</t>
  </si>
  <si>
    <t>A: Although the agreement requires 'construction to be completed' AASB 1058, paragraph 16 allows for the progressive recognition of revenue received for the contruction of an asset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</si>
</sst>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8" formatCode="&quot;$&quot;#,##0.00;[Red]\-&quot;$&quot;#,##0.00"/>
    <numFmt numFmtId="44" formatCode="_-&quot;$&quot;* #,##0.00_-;\-&quot;$&quot;* #,##0.00_-;_-&quot;$&quot;* &quot;-&quot;??_-;_-@_-"/>
    <numFmt numFmtId="164" formatCode="_-&quot;$&quot;* #,##0_-;\-&quot;$&quot;* #,##0_-;_-&quot;$&quot;* &quot;-&quot;??_-;_-@_-"/>
    <numFmt numFmtId="165" formatCode="0.0000%"/>
  </numFmts>
  <fonts count="1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i/>
      <sz val="14"/>
      <color theme="1"/>
      <name val="Calibri"/>
      <family val="2"/>
      <scheme val="minor"/>
    </font>
    <font>
      <b/>
      <sz val="10"/>
      <color theme="1"/>
      <name val="Arial"/>
      <family val="2"/>
    </font>
    <font>
      <sz val="10"/>
      <color theme="1"/>
      <name val="Arial"/>
      <family val="2"/>
    </font>
    <font>
      <b/>
      <i/>
      <sz val="10"/>
      <color theme="1"/>
      <name val="Arial"/>
      <family val="2"/>
    </font>
    <font>
      <i/>
      <sz val="10"/>
      <color theme="1"/>
      <name val="Arial"/>
      <family val="2"/>
    </font>
  </fonts>
  <fills count="2">
    <fill>
      <patternFill patternType="none"/>
    </fill>
    <fill>
      <patternFill patternType="gray125"/>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8">
    <xf numFmtId="0" fontId="0" fillId="0" borderId="0" xfId="0"/>
    <xf numFmtId="0" fontId="0" fillId="0" borderId="0" xfId="0" applyAlignment="1">
      <alignment vertical="top" wrapText="1"/>
    </xf>
    <xf numFmtId="0" fontId="2" fillId="0" borderId="0" xfId="0" applyFont="1" applyAlignment="1">
      <alignment vertical="top" wrapText="1"/>
    </xf>
    <xf numFmtId="164" fontId="0" fillId="0" borderId="0" xfId="1" applyNumberFormat="1" applyFont="1" applyAlignment="1">
      <alignment vertical="top" wrapText="1"/>
    </xf>
    <xf numFmtId="0" fontId="0" fillId="0" borderId="0" xfId="0" applyAlignment="1">
      <alignment horizontal="center" vertical="top" wrapText="1"/>
    </xf>
    <xf numFmtId="6" fontId="0" fillId="0" borderId="0" xfId="0" applyNumberFormat="1"/>
    <xf numFmtId="164" fontId="0" fillId="0" borderId="0" xfId="1" applyNumberFormat="1" applyFont="1"/>
    <xf numFmtId="164" fontId="0" fillId="0" borderId="0" xfId="1" applyNumberFormat="1" applyFont="1" applyAlignment="1">
      <alignment horizontal="center" vertical="top" wrapText="1"/>
    </xf>
    <xf numFmtId="164" fontId="2" fillId="0" borderId="0" xfId="1" applyNumberFormat="1" applyFont="1"/>
    <xf numFmtId="0" fontId="2" fillId="0" borderId="0" xfId="0" applyFont="1" applyAlignment="1">
      <alignment horizontal="center" vertical="top" wrapText="1"/>
    </xf>
    <xf numFmtId="164" fontId="0" fillId="0" borderId="0" xfId="0" applyNumberFormat="1"/>
    <xf numFmtId="0" fontId="0" fillId="0" borderId="1" xfId="0" applyBorder="1" applyAlignment="1">
      <alignment vertical="top" wrapText="1"/>
    </xf>
    <xf numFmtId="0" fontId="2" fillId="0" borderId="2" xfId="0" applyFont="1" applyBorder="1" applyAlignment="1">
      <alignment vertical="top" wrapText="1"/>
    </xf>
    <xf numFmtId="164" fontId="0" fillId="0" borderId="2" xfId="1" applyNumberFormat="1" applyFont="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164" fontId="0" fillId="0" borderId="0" xfId="1" applyNumberFormat="1" applyFont="1" applyBorder="1" applyAlignment="1">
      <alignment vertical="top" wrapText="1"/>
    </xf>
    <xf numFmtId="0" fontId="0" fillId="0" borderId="5" xfId="0" applyBorder="1" applyAlignment="1">
      <alignment vertical="top" wrapText="1"/>
    </xf>
    <xf numFmtId="0" fontId="2" fillId="0" borderId="0" xfId="0" applyFont="1" applyBorder="1" applyAlignment="1">
      <alignment vertical="top" wrapText="1"/>
    </xf>
    <xf numFmtId="6" fontId="0" fillId="0" borderId="0" xfId="0" applyNumberFormat="1" applyBorder="1"/>
    <xf numFmtId="164" fontId="0" fillId="0" borderId="0" xfId="1" applyNumberFormat="1" applyFont="1" applyBorder="1" applyAlignment="1">
      <alignment horizontal="left" vertical="top" wrapText="1"/>
    </xf>
    <xf numFmtId="0" fontId="3" fillId="0" borderId="0" xfId="0" applyFont="1"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164" fontId="0" fillId="0" borderId="7" xfId="1" applyNumberFormat="1" applyFont="1" applyBorder="1" applyAlignment="1">
      <alignment horizontal="left" vertical="top" wrapText="1"/>
    </xf>
    <xf numFmtId="0" fontId="0" fillId="0" borderId="8" xfId="0" applyBorder="1" applyAlignment="1">
      <alignment vertical="top" wrapText="1"/>
    </xf>
    <xf numFmtId="0" fontId="3" fillId="0" borderId="7" xfId="0" applyFont="1" applyBorder="1" applyAlignment="1">
      <alignment vertical="top" wrapText="1"/>
    </xf>
    <xf numFmtId="164" fontId="0" fillId="0" borderId="7" xfId="1" applyNumberFormat="1" applyFont="1" applyBorder="1" applyAlignment="1">
      <alignment vertical="top" wrapText="1"/>
    </xf>
    <xf numFmtId="0" fontId="2" fillId="0" borderId="1" xfId="0" applyFont="1" applyBorder="1" applyAlignment="1">
      <alignment vertical="top" wrapText="1"/>
    </xf>
    <xf numFmtId="0" fontId="2" fillId="0" borderId="3"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0" fillId="0" borderId="0" xfId="0" applyBorder="1"/>
    <xf numFmtId="0" fontId="2" fillId="0" borderId="0" xfId="0" applyFont="1"/>
    <xf numFmtId="0" fontId="2" fillId="0" borderId="1" xfId="0" applyFont="1"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4" fillId="0" borderId="4" xfId="0" applyFont="1" applyBorder="1" applyAlignment="1">
      <alignment horizontal="left"/>
    </xf>
    <xf numFmtId="0" fontId="2" fillId="0" borderId="4" xfId="0" applyFont="1" applyBorder="1"/>
    <xf numFmtId="164" fontId="0" fillId="0" borderId="0" xfId="1" applyNumberFormat="1" applyFont="1" applyBorder="1"/>
    <xf numFmtId="9" fontId="0" fillId="0" borderId="0" xfId="2" applyFont="1" applyBorder="1"/>
    <xf numFmtId="0" fontId="0" fillId="0" borderId="6" xfId="0" applyBorder="1"/>
    <xf numFmtId="0" fontId="0" fillId="0" borderId="7" xfId="0" applyBorder="1"/>
    <xf numFmtId="0" fontId="0" fillId="0" borderId="8" xfId="0" applyBorder="1"/>
    <xf numFmtId="44" fontId="0" fillId="0" borderId="0" xfId="0" applyNumberFormat="1"/>
    <xf numFmtId="0" fontId="0" fillId="0" borderId="0" xfId="0" applyAlignment="1">
      <alignment vertical="top"/>
    </xf>
    <xf numFmtId="164" fontId="0" fillId="0" borderId="0" xfId="1" applyNumberFormat="1" applyFont="1" applyAlignment="1">
      <alignment vertical="top"/>
    </xf>
    <xf numFmtId="164" fontId="2" fillId="0" borderId="0" xfId="1" applyNumberFormat="1" applyFont="1" applyAlignment="1">
      <alignment horizontal="center" vertical="top" wrapText="1"/>
    </xf>
    <xf numFmtId="0" fontId="4" fillId="0" borderId="0" xfId="0" applyFont="1" applyAlignment="1">
      <alignment vertical="top" wrapText="1"/>
    </xf>
    <xf numFmtId="0" fontId="5" fillId="0" borderId="0" xfId="0" applyFont="1"/>
    <xf numFmtId="164" fontId="0" fillId="0" borderId="0" xfId="0" applyNumberFormat="1" applyAlignment="1">
      <alignment vertical="top"/>
    </xf>
    <xf numFmtId="0" fontId="0" fillId="0" borderId="0" xfId="0" applyFont="1" applyAlignment="1">
      <alignment vertical="top" wrapText="1"/>
    </xf>
    <xf numFmtId="0" fontId="6" fillId="0" borderId="0" xfId="0" applyFont="1"/>
    <xf numFmtId="0" fontId="6" fillId="0" borderId="0" xfId="0" applyFont="1" applyAlignment="1">
      <alignment vertical="top" wrapText="1"/>
    </xf>
    <xf numFmtId="0" fontId="7" fillId="0" borderId="0" xfId="0" applyFont="1"/>
    <xf numFmtId="0" fontId="7" fillId="0" borderId="0" xfId="0" applyFont="1" applyAlignment="1">
      <alignment vertical="top" wrapText="1"/>
    </xf>
    <xf numFmtId="0" fontId="8" fillId="0" borderId="0" xfId="0" applyFont="1" applyAlignment="1">
      <alignment vertical="top" wrapText="1"/>
    </xf>
    <xf numFmtId="164" fontId="7" fillId="0" borderId="0" xfId="1" applyNumberFormat="1" applyFont="1" applyAlignment="1">
      <alignment vertical="top" wrapText="1"/>
    </xf>
    <xf numFmtId="0" fontId="6" fillId="0" borderId="1" xfId="0" applyFont="1" applyBorder="1" applyAlignment="1">
      <alignment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7" fillId="0" borderId="4" xfId="0" applyFont="1" applyBorder="1" applyAlignment="1">
      <alignment vertical="top" wrapText="1"/>
    </xf>
    <xf numFmtId="0" fontId="7" fillId="0" borderId="0" xfId="0" applyFont="1" applyBorder="1" applyAlignment="1">
      <alignment vertical="top" wrapText="1"/>
    </xf>
    <xf numFmtId="0" fontId="7" fillId="0" borderId="5" xfId="0" applyFont="1" applyBorder="1" applyAlignment="1">
      <alignment vertical="top" wrapText="1"/>
    </xf>
    <xf numFmtId="0" fontId="6" fillId="0" borderId="6" xfId="0" applyFont="1" applyBorder="1" applyAlignment="1">
      <alignment vertical="top" wrapText="1"/>
    </xf>
    <xf numFmtId="0" fontId="6" fillId="0" borderId="7" xfId="0" applyFont="1" applyBorder="1" applyAlignment="1">
      <alignment vertical="top" wrapText="1"/>
    </xf>
    <xf numFmtId="0" fontId="7" fillId="0" borderId="8" xfId="0" applyFont="1" applyBorder="1" applyAlignment="1">
      <alignment vertical="top" wrapText="1"/>
    </xf>
    <xf numFmtId="0" fontId="7" fillId="0" borderId="1" xfId="0" applyFont="1" applyBorder="1" applyAlignment="1">
      <alignment vertical="top" wrapText="1"/>
    </xf>
    <xf numFmtId="164" fontId="7" fillId="0" borderId="2" xfId="1" applyNumberFormat="1" applyFont="1" applyBorder="1" applyAlignment="1">
      <alignment vertical="top" wrapText="1"/>
    </xf>
    <xf numFmtId="0" fontId="7" fillId="0" borderId="3" xfId="0" applyFont="1" applyBorder="1" applyAlignment="1">
      <alignment vertical="top" wrapText="1"/>
    </xf>
    <xf numFmtId="164" fontId="7" fillId="0" borderId="0" xfId="1" applyNumberFormat="1" applyFont="1" applyBorder="1" applyAlignment="1">
      <alignment vertical="top" wrapText="1"/>
    </xf>
    <xf numFmtId="0" fontId="6" fillId="0" borderId="0" xfId="0" applyFont="1" applyBorder="1" applyAlignment="1">
      <alignment vertical="top" wrapText="1"/>
    </xf>
    <xf numFmtId="164" fontId="7" fillId="0" borderId="5" xfId="1" applyNumberFormat="1" applyFont="1" applyBorder="1" applyAlignment="1">
      <alignment horizontal="left" vertical="top" wrapText="1"/>
    </xf>
    <xf numFmtId="0" fontId="7" fillId="0" borderId="6" xfId="0" applyFont="1" applyBorder="1" applyAlignment="1">
      <alignment vertical="top" wrapText="1"/>
    </xf>
    <xf numFmtId="0" fontId="9" fillId="0" borderId="7" xfId="0" applyFont="1" applyBorder="1" applyAlignment="1">
      <alignment vertical="top" wrapText="1"/>
    </xf>
    <xf numFmtId="0" fontId="7" fillId="0" borderId="7" xfId="0" applyFont="1" applyBorder="1" applyAlignment="1">
      <alignment vertical="top" wrapText="1"/>
    </xf>
    <xf numFmtId="164" fontId="7" fillId="0" borderId="8" xfId="1" applyNumberFormat="1" applyFont="1" applyBorder="1" applyAlignment="1">
      <alignment horizontal="left" vertical="top" wrapText="1"/>
    </xf>
    <xf numFmtId="164" fontId="7" fillId="0" borderId="3" xfId="1" applyNumberFormat="1" applyFont="1" applyBorder="1" applyAlignment="1">
      <alignment vertical="top" wrapText="1"/>
    </xf>
    <xf numFmtId="164" fontId="7" fillId="0" borderId="5" xfId="1" applyNumberFormat="1" applyFont="1" applyBorder="1" applyAlignment="1">
      <alignment vertical="top" wrapText="1"/>
    </xf>
    <xf numFmtId="0" fontId="9" fillId="0" borderId="0" xfId="0" applyFont="1" applyBorder="1" applyAlignment="1">
      <alignment vertical="top" wrapText="1"/>
    </xf>
    <xf numFmtId="164" fontId="7" fillId="0" borderId="7" xfId="1" applyNumberFormat="1" applyFont="1" applyBorder="1" applyAlignment="1">
      <alignment vertical="top" wrapText="1"/>
    </xf>
    <xf numFmtId="164" fontId="7" fillId="0" borderId="8" xfId="1" applyNumberFormat="1" applyFont="1" applyBorder="1" applyAlignment="1">
      <alignmen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0" xfId="0" applyFont="1" applyAlignment="1">
      <alignment horizontal="left" vertical="top" wrapText="1"/>
    </xf>
    <xf numFmtId="0" fontId="7" fillId="0" borderId="2"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6" fontId="7" fillId="0" borderId="0" xfId="0" applyNumberFormat="1" applyFont="1" applyBorder="1"/>
    <xf numFmtId="164" fontId="7" fillId="0" borderId="0" xfId="1" applyNumberFormat="1" applyFont="1" applyBorder="1" applyAlignment="1">
      <alignment horizontal="left" vertical="top" wrapText="1"/>
    </xf>
    <xf numFmtId="164" fontId="7" fillId="0" borderId="7" xfId="1" applyNumberFormat="1" applyFont="1" applyBorder="1" applyAlignment="1">
      <alignment horizontal="left" vertical="top" wrapText="1"/>
    </xf>
    <xf numFmtId="165" fontId="7" fillId="0" borderId="0" xfId="0" applyNumberFormat="1" applyFont="1" applyAlignment="1">
      <alignment vertical="top" wrapText="1"/>
    </xf>
    <xf numFmtId="0" fontId="6" fillId="0" borderId="1" xfId="0" applyFont="1" applyFill="1" applyBorder="1" applyAlignment="1">
      <alignment vertical="top" wrapText="1"/>
    </xf>
    <xf numFmtId="0" fontId="7" fillId="0" borderId="4" xfId="0" applyFont="1" applyFill="1" applyBorder="1" applyAlignment="1">
      <alignment vertical="top" wrapText="1"/>
    </xf>
    <xf numFmtId="8" fontId="7" fillId="0" borderId="7" xfId="0" applyNumberFormat="1" applyFont="1" applyBorder="1" applyAlignment="1">
      <alignment vertical="top" wrapText="1"/>
    </xf>
    <xf numFmtId="164" fontId="7" fillId="0" borderId="0" xfId="0" applyNumberFormat="1" applyFont="1" applyBorder="1" applyAlignment="1">
      <alignment vertical="top" wrapText="1"/>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6" fillId="0" borderId="2" xfId="0" applyFont="1" applyBorder="1" applyAlignment="1">
      <alignment horizontal="center" vertical="top" wrapText="1"/>
    </xf>
    <xf numFmtId="0" fontId="0" fillId="0" borderId="5" xfId="0" applyBorder="1" applyAlignment="1">
      <alignment horizontal="left" vertical="top" wrapText="1"/>
    </xf>
    <xf numFmtId="0" fontId="2" fillId="0" borderId="0" xfId="0" applyFont="1" applyBorder="1" applyAlignment="1">
      <alignment horizontal="center"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2" fillId="0" borderId="2" xfId="0" applyFont="1" applyBorder="1" applyAlignment="1">
      <alignment horizontal="center" vertical="top" wrapText="1"/>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38"/>
  <sheetViews>
    <sheetView view="pageBreakPreview" zoomScale="60" zoomScaleNormal="100" workbookViewId="0">
      <selection activeCell="E1" sqref="E1:E1048576"/>
    </sheetView>
  </sheetViews>
  <sheetFormatPr defaultRowHeight="12.75" x14ac:dyDescent="0.25"/>
  <cols>
    <col min="1" max="1" width="4.5703125" style="62" customWidth="1"/>
    <col min="2" max="2" width="46.5703125" style="62" customWidth="1"/>
    <col min="3" max="3" width="13.7109375" style="62" bestFit="1" customWidth="1"/>
    <col min="4" max="4" width="40" style="62" customWidth="1"/>
    <col min="5" max="5" width="4.42578125" style="62" customWidth="1"/>
    <col min="6" max="6" width="33.85546875" style="62" customWidth="1"/>
    <col min="7" max="7" width="14" style="64" bestFit="1" customWidth="1"/>
    <col min="8" max="8" width="14" style="62" bestFit="1" customWidth="1"/>
    <col min="9" max="16384" width="9.140625" style="62"/>
  </cols>
  <sheetData>
    <row r="1" spans="2:4" ht="13.5" thickBot="1" x14ac:dyDescent="0.3"/>
    <row r="2" spans="2:4" x14ac:dyDescent="0.25">
      <c r="B2" s="65" t="s">
        <v>62</v>
      </c>
      <c r="C2" s="66"/>
      <c r="D2" s="67"/>
    </row>
    <row r="3" spans="2:4" x14ac:dyDescent="0.25">
      <c r="B3" s="68"/>
      <c r="C3" s="69"/>
      <c r="D3" s="70"/>
    </row>
    <row r="4" spans="2:4" x14ac:dyDescent="0.25">
      <c r="B4" s="104" t="s">
        <v>158</v>
      </c>
      <c r="C4" s="105"/>
      <c r="D4" s="106"/>
    </row>
    <row r="5" spans="2:4" x14ac:dyDescent="0.25">
      <c r="B5" s="104" t="s">
        <v>159</v>
      </c>
      <c r="C5" s="105"/>
      <c r="D5" s="106"/>
    </row>
    <row r="6" spans="2:4" x14ac:dyDescent="0.25">
      <c r="B6" s="104" t="s">
        <v>0</v>
      </c>
      <c r="C6" s="105"/>
      <c r="D6" s="106"/>
    </row>
    <row r="7" spans="2:4" x14ac:dyDescent="0.25">
      <c r="B7" s="104" t="s">
        <v>8</v>
      </c>
      <c r="C7" s="105"/>
      <c r="D7" s="106"/>
    </row>
    <row r="8" spans="2:4" ht="13.5" thickBot="1" x14ac:dyDescent="0.3">
      <c r="B8" s="107" t="s">
        <v>11</v>
      </c>
      <c r="C8" s="108"/>
      <c r="D8" s="109"/>
    </row>
    <row r="9" spans="2:4" ht="13.5" thickBot="1" x14ac:dyDescent="0.3"/>
    <row r="10" spans="2:4" x14ac:dyDescent="0.25">
      <c r="B10" s="65" t="s">
        <v>1</v>
      </c>
      <c r="C10" s="66"/>
      <c r="D10" s="67" t="s">
        <v>5</v>
      </c>
    </row>
    <row r="11" spans="2:4" x14ac:dyDescent="0.25">
      <c r="B11" s="68"/>
      <c r="C11" s="69"/>
      <c r="D11" s="70"/>
    </row>
    <row r="12" spans="2:4" ht="25.5" x14ac:dyDescent="0.25">
      <c r="B12" s="68" t="s">
        <v>2</v>
      </c>
      <c r="C12" s="69" t="s">
        <v>3</v>
      </c>
      <c r="D12" s="70" t="s">
        <v>4</v>
      </c>
    </row>
    <row r="13" spans="2:4" ht="63.75" x14ac:dyDescent="0.25">
      <c r="B13" s="68" t="s">
        <v>6</v>
      </c>
      <c r="C13" s="69" t="s">
        <v>3</v>
      </c>
      <c r="D13" s="70" t="s">
        <v>160</v>
      </c>
    </row>
    <row r="14" spans="2:4" x14ac:dyDescent="0.25">
      <c r="B14" s="68" t="s">
        <v>7</v>
      </c>
      <c r="C14" s="69" t="s">
        <v>3</v>
      </c>
      <c r="D14" s="70" t="s">
        <v>12</v>
      </c>
    </row>
    <row r="15" spans="2:4" x14ac:dyDescent="0.25">
      <c r="B15" s="68" t="s">
        <v>9</v>
      </c>
      <c r="C15" s="69" t="s">
        <v>3</v>
      </c>
      <c r="D15" s="70" t="s">
        <v>10</v>
      </c>
    </row>
    <row r="16" spans="2:4" x14ac:dyDescent="0.25">
      <c r="B16" s="68"/>
      <c r="C16" s="69"/>
      <c r="D16" s="70"/>
    </row>
    <row r="17" spans="2:8" ht="13.5" thickBot="1" x14ac:dyDescent="0.3">
      <c r="B17" s="71" t="s">
        <v>13</v>
      </c>
      <c r="C17" s="72" t="s">
        <v>3</v>
      </c>
      <c r="D17" s="73"/>
    </row>
    <row r="18" spans="2:8" x14ac:dyDescent="0.25">
      <c r="E18" s="74"/>
      <c r="F18" s="66" t="s">
        <v>14</v>
      </c>
      <c r="G18" s="75"/>
      <c r="H18" s="76"/>
    </row>
    <row r="19" spans="2:8" x14ac:dyDescent="0.25">
      <c r="E19" s="68"/>
      <c r="F19" s="69"/>
      <c r="G19" s="77"/>
      <c r="H19" s="70"/>
    </row>
    <row r="20" spans="2:8" x14ac:dyDescent="0.25">
      <c r="E20" s="68"/>
      <c r="F20" s="78" t="s">
        <v>17</v>
      </c>
      <c r="G20" s="77"/>
      <c r="H20" s="70"/>
    </row>
    <row r="21" spans="2:8" ht="16.5" customHeight="1" x14ac:dyDescent="0.25">
      <c r="E21" s="68" t="s">
        <v>18</v>
      </c>
      <c r="F21" s="69" t="s">
        <v>29</v>
      </c>
      <c r="G21" s="77">
        <v>10000000</v>
      </c>
      <c r="H21" s="70"/>
    </row>
    <row r="22" spans="2:8" x14ac:dyDescent="0.25">
      <c r="E22" s="68" t="s">
        <v>21</v>
      </c>
      <c r="F22" s="69" t="s">
        <v>22</v>
      </c>
      <c r="G22" s="69"/>
      <c r="H22" s="79">
        <v>10000000</v>
      </c>
    </row>
    <row r="23" spans="2:8" ht="13.5" thickBot="1" x14ac:dyDescent="0.3">
      <c r="E23" s="80"/>
      <c r="F23" s="81" t="s">
        <v>24</v>
      </c>
      <c r="G23" s="82"/>
      <c r="H23" s="83"/>
    </row>
    <row r="24" spans="2:8" ht="13.5" thickBot="1" x14ac:dyDescent="0.3">
      <c r="C24" s="64"/>
    </row>
    <row r="25" spans="2:8" x14ac:dyDescent="0.25">
      <c r="E25" s="74"/>
      <c r="F25" s="66" t="s">
        <v>28</v>
      </c>
      <c r="G25" s="75"/>
      <c r="H25" s="84"/>
    </row>
    <row r="26" spans="2:8" x14ac:dyDescent="0.25">
      <c r="E26" s="68"/>
      <c r="F26" s="69"/>
      <c r="G26" s="77"/>
      <c r="H26" s="85"/>
    </row>
    <row r="27" spans="2:8" x14ac:dyDescent="0.25">
      <c r="E27" s="68" t="s">
        <v>18</v>
      </c>
      <c r="F27" s="69" t="s">
        <v>23</v>
      </c>
      <c r="G27" s="77">
        <v>1000001</v>
      </c>
      <c r="H27" s="85"/>
    </row>
    <row r="28" spans="2:8" x14ac:dyDescent="0.25">
      <c r="E28" s="68" t="s">
        <v>21</v>
      </c>
      <c r="F28" s="69" t="s">
        <v>19</v>
      </c>
      <c r="G28" s="77"/>
      <c r="H28" s="85">
        <v>1000000</v>
      </c>
    </row>
    <row r="29" spans="2:8" x14ac:dyDescent="0.25">
      <c r="E29" s="68" t="s">
        <v>21</v>
      </c>
      <c r="F29" s="69" t="s">
        <v>22</v>
      </c>
      <c r="G29" s="77"/>
      <c r="H29" s="85">
        <v>1</v>
      </c>
    </row>
    <row r="30" spans="2:8" x14ac:dyDescent="0.25">
      <c r="E30" s="68"/>
      <c r="F30" s="86" t="s">
        <v>25</v>
      </c>
      <c r="G30" s="77"/>
      <c r="H30" s="85"/>
    </row>
    <row r="31" spans="2:8" x14ac:dyDescent="0.25">
      <c r="E31" s="68"/>
      <c r="F31" s="69"/>
      <c r="G31" s="77"/>
      <c r="H31" s="85"/>
    </row>
    <row r="32" spans="2:8" x14ac:dyDescent="0.25">
      <c r="E32" s="68" t="s">
        <v>18</v>
      </c>
      <c r="F32" s="69" t="s">
        <v>19</v>
      </c>
      <c r="G32" s="77">
        <v>1000000</v>
      </c>
      <c r="H32" s="85"/>
    </row>
    <row r="33" spans="5:8" x14ac:dyDescent="0.25">
      <c r="E33" s="68" t="s">
        <v>21</v>
      </c>
      <c r="F33" s="69" t="s">
        <v>20</v>
      </c>
      <c r="G33" s="77"/>
      <c r="H33" s="85">
        <v>1000000</v>
      </c>
    </row>
    <row r="34" spans="5:8" ht="25.5" x14ac:dyDescent="0.25">
      <c r="E34" s="68"/>
      <c r="F34" s="86" t="s">
        <v>26</v>
      </c>
      <c r="G34" s="77"/>
      <c r="H34" s="85"/>
    </row>
    <row r="35" spans="5:8" x14ac:dyDescent="0.25">
      <c r="E35" s="68"/>
      <c r="F35" s="69"/>
      <c r="G35" s="77"/>
      <c r="H35" s="85"/>
    </row>
    <row r="36" spans="5:8" ht="39" thickBot="1" x14ac:dyDescent="0.3">
      <c r="E36" s="80"/>
      <c r="F36" s="81" t="s">
        <v>27</v>
      </c>
      <c r="G36" s="87"/>
      <c r="H36" s="88"/>
    </row>
    <row r="37" spans="5:8" x14ac:dyDescent="0.25">
      <c r="H37" s="64"/>
    </row>
    <row r="38" spans="5:8" x14ac:dyDescent="0.25">
      <c r="H38" s="64"/>
    </row>
    <row r="39" spans="5:8" x14ac:dyDescent="0.25">
      <c r="H39" s="64"/>
    </row>
    <row r="40" spans="5:8" x14ac:dyDescent="0.25">
      <c r="H40" s="64"/>
    </row>
    <row r="41" spans="5:8" x14ac:dyDescent="0.25">
      <c r="H41" s="64"/>
    </row>
    <row r="42" spans="5:8" x14ac:dyDescent="0.25">
      <c r="H42" s="64"/>
    </row>
    <row r="43" spans="5:8" x14ac:dyDescent="0.25">
      <c r="H43" s="64"/>
    </row>
    <row r="44" spans="5:8" x14ac:dyDescent="0.25">
      <c r="H44" s="64"/>
    </row>
    <row r="45" spans="5:8" x14ac:dyDescent="0.25">
      <c r="H45" s="64"/>
    </row>
    <row r="46" spans="5:8" x14ac:dyDescent="0.25">
      <c r="H46" s="64"/>
    </row>
    <row r="47" spans="5:8" x14ac:dyDescent="0.25">
      <c r="H47" s="64"/>
    </row>
    <row r="48" spans="5:8" x14ac:dyDescent="0.25">
      <c r="H48" s="64"/>
    </row>
    <row r="49" spans="8:8" x14ac:dyDescent="0.25">
      <c r="H49" s="64"/>
    </row>
    <row r="50" spans="8:8" x14ac:dyDescent="0.25">
      <c r="H50" s="64"/>
    </row>
    <row r="51" spans="8:8" x14ac:dyDescent="0.25">
      <c r="H51" s="64"/>
    </row>
    <row r="52" spans="8:8" x14ac:dyDescent="0.25">
      <c r="H52" s="64"/>
    </row>
    <row r="53" spans="8:8" x14ac:dyDescent="0.25">
      <c r="H53" s="64"/>
    </row>
    <row r="54" spans="8:8" x14ac:dyDescent="0.25">
      <c r="H54" s="64"/>
    </row>
    <row r="55" spans="8:8" x14ac:dyDescent="0.25">
      <c r="H55" s="64"/>
    </row>
    <row r="56" spans="8:8" x14ac:dyDescent="0.25">
      <c r="H56" s="64"/>
    </row>
    <row r="57" spans="8:8" x14ac:dyDescent="0.25">
      <c r="H57" s="64"/>
    </row>
    <row r="58" spans="8:8" x14ac:dyDescent="0.25">
      <c r="H58" s="64"/>
    </row>
    <row r="59" spans="8:8" x14ac:dyDescent="0.25">
      <c r="H59" s="64"/>
    </row>
    <row r="60" spans="8:8" x14ac:dyDescent="0.25">
      <c r="H60" s="64"/>
    </row>
    <row r="61" spans="8:8" x14ac:dyDescent="0.25">
      <c r="H61" s="64"/>
    </row>
    <row r="62" spans="8:8" x14ac:dyDescent="0.25">
      <c r="H62" s="64"/>
    </row>
    <row r="63" spans="8:8" x14ac:dyDescent="0.25">
      <c r="H63" s="64"/>
    </row>
    <row r="64" spans="8:8" x14ac:dyDescent="0.25">
      <c r="H64" s="64"/>
    </row>
    <row r="65" spans="8:8" x14ac:dyDescent="0.25">
      <c r="H65" s="64"/>
    </row>
    <row r="66" spans="8:8" x14ac:dyDescent="0.25">
      <c r="H66" s="64"/>
    </row>
    <row r="67" spans="8:8" x14ac:dyDescent="0.25">
      <c r="H67" s="64"/>
    </row>
    <row r="68" spans="8:8" x14ac:dyDescent="0.25">
      <c r="H68" s="64"/>
    </row>
    <row r="69" spans="8:8" x14ac:dyDescent="0.25">
      <c r="H69" s="64"/>
    </row>
    <row r="70" spans="8:8" x14ac:dyDescent="0.25">
      <c r="H70" s="64"/>
    </row>
    <row r="71" spans="8:8" x14ac:dyDescent="0.25">
      <c r="H71" s="64"/>
    </row>
    <row r="72" spans="8:8" x14ac:dyDescent="0.25">
      <c r="H72" s="64"/>
    </row>
    <row r="73" spans="8:8" x14ac:dyDescent="0.25">
      <c r="H73" s="64"/>
    </row>
    <row r="74" spans="8:8" x14ac:dyDescent="0.25">
      <c r="H74" s="64"/>
    </row>
    <row r="75" spans="8:8" x14ac:dyDescent="0.25">
      <c r="H75" s="64"/>
    </row>
    <row r="76" spans="8:8" x14ac:dyDescent="0.25">
      <c r="H76" s="64"/>
    </row>
    <row r="77" spans="8:8" x14ac:dyDescent="0.25">
      <c r="H77" s="64"/>
    </row>
    <row r="78" spans="8:8" x14ac:dyDescent="0.25">
      <c r="H78" s="64"/>
    </row>
    <row r="79" spans="8:8" x14ac:dyDescent="0.25">
      <c r="H79" s="64"/>
    </row>
    <row r="80" spans="8:8" x14ac:dyDescent="0.25">
      <c r="H80" s="64"/>
    </row>
    <row r="81" spans="8:8" x14ac:dyDescent="0.25">
      <c r="H81" s="64"/>
    </row>
    <row r="82" spans="8:8" x14ac:dyDescent="0.25">
      <c r="H82" s="64"/>
    </row>
    <row r="83" spans="8:8" x14ac:dyDescent="0.25">
      <c r="H83" s="64"/>
    </row>
    <row r="84" spans="8:8" x14ac:dyDescent="0.25">
      <c r="H84" s="64"/>
    </row>
    <row r="85" spans="8:8" x14ac:dyDescent="0.25">
      <c r="H85" s="64"/>
    </row>
    <row r="86" spans="8:8" x14ac:dyDescent="0.25">
      <c r="H86" s="64"/>
    </row>
    <row r="87" spans="8:8" x14ac:dyDescent="0.25">
      <c r="H87" s="64"/>
    </row>
    <row r="88" spans="8:8" x14ac:dyDescent="0.25">
      <c r="H88" s="64"/>
    </row>
    <row r="89" spans="8:8" x14ac:dyDescent="0.25">
      <c r="H89" s="64"/>
    </row>
    <row r="90" spans="8:8" x14ac:dyDescent="0.25">
      <c r="H90" s="64"/>
    </row>
    <row r="91" spans="8:8" x14ac:dyDescent="0.25">
      <c r="H91" s="64"/>
    </row>
    <row r="92" spans="8:8" x14ac:dyDescent="0.25">
      <c r="H92" s="64"/>
    </row>
    <row r="93" spans="8:8" x14ac:dyDescent="0.25">
      <c r="H93" s="64"/>
    </row>
    <row r="94" spans="8:8" x14ac:dyDescent="0.25">
      <c r="H94" s="64"/>
    </row>
    <row r="95" spans="8:8" x14ac:dyDescent="0.25">
      <c r="H95" s="64"/>
    </row>
    <row r="96" spans="8: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row r="113" spans="8:8" x14ac:dyDescent="0.25">
      <c r="H113" s="64"/>
    </row>
    <row r="114" spans="8:8" x14ac:dyDescent="0.25">
      <c r="H114" s="64"/>
    </row>
    <row r="115" spans="8:8" x14ac:dyDescent="0.25">
      <c r="H115" s="64"/>
    </row>
    <row r="116" spans="8:8" x14ac:dyDescent="0.25">
      <c r="H116" s="64"/>
    </row>
    <row r="117" spans="8:8" x14ac:dyDescent="0.25">
      <c r="H117" s="64"/>
    </row>
    <row r="118" spans="8:8" x14ac:dyDescent="0.25">
      <c r="H118" s="64"/>
    </row>
    <row r="119" spans="8:8" x14ac:dyDescent="0.25">
      <c r="H119" s="64"/>
    </row>
    <row r="120" spans="8:8" x14ac:dyDescent="0.25">
      <c r="H120" s="64"/>
    </row>
    <row r="121" spans="8:8" x14ac:dyDescent="0.25">
      <c r="H121" s="64"/>
    </row>
    <row r="122" spans="8:8" x14ac:dyDescent="0.25">
      <c r="H122" s="64"/>
    </row>
    <row r="123" spans="8:8" x14ac:dyDescent="0.25">
      <c r="H123" s="64"/>
    </row>
    <row r="124" spans="8:8" x14ac:dyDescent="0.25">
      <c r="H124" s="64"/>
    </row>
    <row r="125" spans="8:8" x14ac:dyDescent="0.25">
      <c r="H125" s="64"/>
    </row>
    <row r="126" spans="8:8" x14ac:dyDescent="0.25">
      <c r="H126" s="64"/>
    </row>
    <row r="127" spans="8:8" x14ac:dyDescent="0.25">
      <c r="H127" s="64"/>
    </row>
    <row r="128" spans="8:8" x14ac:dyDescent="0.25">
      <c r="H128" s="64"/>
    </row>
    <row r="129" spans="8:8" x14ac:dyDescent="0.25">
      <c r="H129" s="64"/>
    </row>
    <row r="130" spans="8:8" x14ac:dyDescent="0.25">
      <c r="H130" s="64"/>
    </row>
    <row r="131" spans="8:8" x14ac:dyDescent="0.25">
      <c r="H131" s="64"/>
    </row>
    <row r="132" spans="8:8" x14ac:dyDescent="0.25">
      <c r="H132" s="64"/>
    </row>
    <row r="133" spans="8:8" x14ac:dyDescent="0.25">
      <c r="H133" s="64"/>
    </row>
    <row r="134" spans="8:8" x14ac:dyDescent="0.25">
      <c r="H134" s="64"/>
    </row>
    <row r="135" spans="8:8" x14ac:dyDescent="0.25">
      <c r="H135" s="64"/>
    </row>
    <row r="136" spans="8:8" x14ac:dyDescent="0.25">
      <c r="H136" s="64"/>
    </row>
    <row r="137" spans="8:8" x14ac:dyDescent="0.25">
      <c r="H137" s="64"/>
    </row>
    <row r="138" spans="8:8" x14ac:dyDescent="0.25">
      <c r="H138" s="64"/>
    </row>
  </sheetData>
  <mergeCells count="5">
    <mergeCell ref="B4:D4"/>
    <mergeCell ref="B5:D5"/>
    <mergeCell ref="B6:D6"/>
    <mergeCell ref="B7:D7"/>
    <mergeCell ref="B8:D8"/>
  </mergeCells>
  <pageMargins left="0.25" right="0.25" top="0.75" bottom="0.75" header="0.3" footer="0.3"/>
  <pageSetup paperSize="9" scale="4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F20"/>
  <sheetViews>
    <sheetView view="pageBreakPreview" zoomScale="60" zoomScaleNormal="100" workbookViewId="0">
      <selection activeCell="D3" sqref="D3:D18"/>
    </sheetView>
  </sheetViews>
  <sheetFormatPr defaultRowHeight="12.75" x14ac:dyDescent="0.2"/>
  <cols>
    <col min="1" max="1" width="4.7109375" style="61" customWidth="1"/>
    <col min="2" max="2" width="98.85546875" style="61" customWidth="1"/>
    <col min="3" max="3" width="4.7109375" style="61" customWidth="1"/>
    <col min="4" max="4" width="99.5703125" style="61" customWidth="1"/>
    <col min="5" max="5" width="2.85546875" style="61" customWidth="1"/>
    <col min="6" max="6" width="31.85546875" style="61" customWidth="1"/>
    <col min="7" max="16384" width="9.140625" style="61"/>
  </cols>
  <sheetData>
    <row r="3" spans="2:6" x14ac:dyDescent="0.2">
      <c r="B3" s="59" t="s">
        <v>139</v>
      </c>
      <c r="C3" s="59"/>
      <c r="D3" s="60" t="s">
        <v>138</v>
      </c>
      <c r="F3" s="60" t="s">
        <v>133</v>
      </c>
    </row>
    <row r="4" spans="2:6" x14ac:dyDescent="0.2">
      <c r="F4" s="62"/>
    </row>
    <row r="5" spans="2:6" ht="38.25" x14ac:dyDescent="0.2">
      <c r="B5" s="62" t="s">
        <v>196</v>
      </c>
      <c r="D5" s="62" t="s">
        <v>197</v>
      </c>
      <c r="F5" s="62"/>
    </row>
    <row r="6" spans="2:6" x14ac:dyDescent="0.2">
      <c r="B6" s="62"/>
      <c r="D6" s="62"/>
      <c r="F6" s="62"/>
    </row>
    <row r="7" spans="2:6" x14ac:dyDescent="0.2">
      <c r="B7" s="60" t="s">
        <v>1</v>
      </c>
      <c r="D7" s="60" t="s">
        <v>1</v>
      </c>
      <c r="E7" s="59"/>
      <c r="F7" s="60" t="s">
        <v>1</v>
      </c>
    </row>
    <row r="8" spans="2:6" x14ac:dyDescent="0.2">
      <c r="B8" s="62"/>
      <c r="D8" s="62"/>
      <c r="F8" s="62"/>
    </row>
    <row r="9" spans="2:6" x14ac:dyDescent="0.2">
      <c r="B9" s="62" t="s">
        <v>124</v>
      </c>
      <c r="D9" s="62" t="s">
        <v>124</v>
      </c>
      <c r="F9" s="62" t="s">
        <v>124</v>
      </c>
    </row>
    <row r="10" spans="2:6" ht="25.5" x14ac:dyDescent="0.2">
      <c r="B10" s="62" t="s">
        <v>198</v>
      </c>
      <c r="D10" s="62" t="s">
        <v>199</v>
      </c>
      <c r="F10" s="62"/>
    </row>
    <row r="11" spans="2:6" ht="25.5" x14ac:dyDescent="0.2">
      <c r="B11" s="62" t="s">
        <v>188</v>
      </c>
      <c r="D11" s="62" t="s">
        <v>188</v>
      </c>
      <c r="F11" s="62" t="s">
        <v>188</v>
      </c>
    </row>
    <row r="12" spans="2:6" x14ac:dyDescent="0.2">
      <c r="B12" s="63" t="s">
        <v>192</v>
      </c>
      <c r="D12" s="63" t="s">
        <v>193</v>
      </c>
      <c r="F12" s="63"/>
    </row>
    <row r="13" spans="2:6" x14ac:dyDescent="0.2">
      <c r="B13" s="62" t="s">
        <v>189</v>
      </c>
      <c r="D13" s="62" t="s">
        <v>189</v>
      </c>
      <c r="F13" s="62" t="s">
        <v>189</v>
      </c>
    </row>
    <row r="14" spans="2:6" x14ac:dyDescent="0.2">
      <c r="B14" s="62" t="s">
        <v>194</v>
      </c>
      <c r="D14" s="62" t="s">
        <v>195</v>
      </c>
      <c r="F14" s="62"/>
    </row>
    <row r="15" spans="2:6" x14ac:dyDescent="0.2">
      <c r="B15" s="62" t="s">
        <v>128</v>
      </c>
      <c r="D15" s="62" t="s">
        <v>128</v>
      </c>
      <c r="F15" s="62" t="s">
        <v>128</v>
      </c>
    </row>
    <row r="16" spans="2:6" x14ac:dyDescent="0.2">
      <c r="B16" s="62" t="s">
        <v>140</v>
      </c>
      <c r="D16" s="62" t="s">
        <v>142</v>
      </c>
      <c r="F16" s="62"/>
    </row>
    <row r="17" spans="2:6" x14ac:dyDescent="0.2">
      <c r="B17" s="62" t="s">
        <v>129</v>
      </c>
      <c r="D17" s="62" t="s">
        <v>129</v>
      </c>
      <c r="F17" s="62" t="s">
        <v>129</v>
      </c>
    </row>
    <row r="18" spans="2:6" x14ac:dyDescent="0.2">
      <c r="B18" s="63" t="s">
        <v>141</v>
      </c>
      <c r="D18" s="63" t="s">
        <v>143</v>
      </c>
      <c r="F18" s="63"/>
    </row>
    <row r="19" spans="2:6" x14ac:dyDescent="0.2">
      <c r="D19" s="62"/>
    </row>
    <row r="20" spans="2:6" x14ac:dyDescent="0.2">
      <c r="D20" s="62"/>
    </row>
  </sheetData>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M156"/>
  <sheetViews>
    <sheetView workbookViewId="0">
      <selection activeCell="B6" sqref="B6"/>
    </sheetView>
  </sheetViews>
  <sheetFormatPr defaultRowHeight="15" x14ac:dyDescent="0.25"/>
  <cols>
    <col min="1" max="1" width="3.5703125" customWidth="1"/>
    <col min="2" max="2" width="63.42578125" customWidth="1"/>
    <col min="3" max="3" width="4.85546875" style="52" customWidth="1"/>
    <col min="4" max="4" width="30.85546875" style="52" customWidth="1"/>
    <col min="5" max="5" width="12.42578125" style="53" customWidth="1"/>
    <col min="6" max="6" width="12.42578125" style="52" customWidth="1"/>
    <col min="7" max="13" width="9.140625" style="52"/>
  </cols>
  <sheetData>
    <row r="2" spans="2:5" ht="18.75" x14ac:dyDescent="0.3">
      <c r="B2" s="56" t="s">
        <v>144</v>
      </c>
    </row>
    <row r="4" spans="2:5" x14ac:dyDescent="0.25">
      <c r="B4" s="35" t="s">
        <v>145</v>
      </c>
    </row>
    <row r="6" spans="2:5" ht="90" x14ac:dyDescent="0.25">
      <c r="B6" s="1" t="s">
        <v>155</v>
      </c>
    </row>
    <row r="7" spans="2:5" x14ac:dyDescent="0.25">
      <c r="B7" s="1"/>
    </row>
    <row r="8" spans="2:5" x14ac:dyDescent="0.25">
      <c r="B8" s="2" t="s">
        <v>1</v>
      </c>
    </row>
    <row r="9" spans="2:5" x14ac:dyDescent="0.25">
      <c r="B9" s="1"/>
    </row>
    <row r="10" spans="2:5" x14ac:dyDescent="0.25">
      <c r="B10" s="1" t="s">
        <v>124</v>
      </c>
    </row>
    <row r="11" spans="2:5" ht="90" x14ac:dyDescent="0.25">
      <c r="B11" s="1" t="s">
        <v>156</v>
      </c>
    </row>
    <row r="12" spans="2:5" x14ac:dyDescent="0.25">
      <c r="B12" s="1"/>
    </row>
    <row r="13" spans="2:5" x14ac:dyDescent="0.25">
      <c r="B13" s="2" t="s">
        <v>149</v>
      </c>
    </row>
    <row r="14" spans="2:5" x14ac:dyDescent="0.25">
      <c r="B14" s="1"/>
    </row>
    <row r="15" spans="2:5" x14ac:dyDescent="0.25">
      <c r="B15" s="1" t="s">
        <v>157</v>
      </c>
    </row>
    <row r="16" spans="2:5" x14ac:dyDescent="0.25">
      <c r="B16" s="1"/>
      <c r="C16" s="52" t="s">
        <v>18</v>
      </c>
      <c r="D16" s="52" t="s">
        <v>146</v>
      </c>
      <c r="E16" s="53">
        <v>2500000</v>
      </c>
    </row>
    <row r="17" spans="2:6" x14ac:dyDescent="0.25">
      <c r="B17" s="1"/>
      <c r="C17" s="52" t="s">
        <v>21</v>
      </c>
      <c r="D17" s="52" t="s">
        <v>147</v>
      </c>
      <c r="F17" s="57">
        <f>E16</f>
        <v>2500000</v>
      </c>
    </row>
    <row r="18" spans="2:6" x14ac:dyDescent="0.25">
      <c r="B18" s="1"/>
    </row>
    <row r="19" spans="2:6" x14ac:dyDescent="0.25">
      <c r="B19" s="58" t="s">
        <v>148</v>
      </c>
    </row>
    <row r="20" spans="2:6" x14ac:dyDescent="0.25">
      <c r="C20" s="52" t="s">
        <v>18</v>
      </c>
      <c r="D20" s="52" t="s">
        <v>150</v>
      </c>
      <c r="E20" s="53">
        <v>2000000</v>
      </c>
    </row>
    <row r="21" spans="2:6" x14ac:dyDescent="0.25">
      <c r="C21" s="52" t="s">
        <v>21</v>
      </c>
      <c r="D21" s="52" t="s">
        <v>151</v>
      </c>
      <c r="F21" s="57">
        <f>E20</f>
        <v>2000000</v>
      </c>
    </row>
    <row r="23" spans="2:6" x14ac:dyDescent="0.25">
      <c r="B23" t="s">
        <v>152</v>
      </c>
      <c r="C23" s="52" t="s">
        <v>18</v>
      </c>
      <c r="D23" s="52" t="s">
        <v>153</v>
      </c>
      <c r="E23" s="53">
        <v>1500000</v>
      </c>
    </row>
    <row r="24" spans="2:6" x14ac:dyDescent="0.25">
      <c r="C24" s="52" t="s">
        <v>18</v>
      </c>
      <c r="D24" s="52" t="s">
        <v>154</v>
      </c>
      <c r="E24" s="53">
        <v>1500000</v>
      </c>
      <c r="F24" s="53"/>
    </row>
    <row r="25" spans="2:6" x14ac:dyDescent="0.25">
      <c r="C25" s="52" t="s">
        <v>21</v>
      </c>
      <c r="D25" s="52" t="s">
        <v>22</v>
      </c>
      <c r="F25" s="53">
        <v>1500000</v>
      </c>
    </row>
    <row r="26" spans="2:6" x14ac:dyDescent="0.25">
      <c r="C26" s="52" t="s">
        <v>21</v>
      </c>
      <c r="D26" s="52" t="s">
        <v>151</v>
      </c>
      <c r="F26" s="53">
        <v>1500000</v>
      </c>
    </row>
    <row r="28" spans="2:6" x14ac:dyDescent="0.25">
      <c r="F28" s="53"/>
    </row>
    <row r="29" spans="2:6" x14ac:dyDescent="0.25">
      <c r="F29" s="53"/>
    </row>
    <row r="30" spans="2:6" x14ac:dyDescent="0.25">
      <c r="F30" s="53"/>
    </row>
    <row r="31" spans="2:6" x14ac:dyDescent="0.25">
      <c r="F31" s="53"/>
    </row>
    <row r="32" spans="2:6" x14ac:dyDescent="0.25">
      <c r="F32" s="53"/>
    </row>
    <row r="33" spans="6:6" x14ac:dyDescent="0.25">
      <c r="F33" s="53"/>
    </row>
    <row r="34" spans="6:6" x14ac:dyDescent="0.25">
      <c r="F34" s="53"/>
    </row>
    <row r="35" spans="6:6" x14ac:dyDescent="0.25">
      <c r="F35" s="53"/>
    </row>
    <row r="36" spans="6:6" x14ac:dyDescent="0.25">
      <c r="F36" s="53"/>
    </row>
    <row r="37" spans="6:6" x14ac:dyDescent="0.25">
      <c r="F37" s="53"/>
    </row>
    <row r="38" spans="6:6" x14ac:dyDescent="0.25">
      <c r="F38" s="53"/>
    </row>
    <row r="39" spans="6:6" x14ac:dyDescent="0.25">
      <c r="F39" s="53"/>
    </row>
    <row r="40" spans="6:6" x14ac:dyDescent="0.25">
      <c r="F40" s="53"/>
    </row>
    <row r="41" spans="6:6" x14ac:dyDescent="0.25">
      <c r="F41" s="53"/>
    </row>
    <row r="42" spans="6:6" x14ac:dyDescent="0.25">
      <c r="F42" s="53"/>
    </row>
    <row r="43" spans="6:6" x14ac:dyDescent="0.25">
      <c r="F43" s="53"/>
    </row>
    <row r="44" spans="6:6" x14ac:dyDescent="0.25">
      <c r="F44" s="53"/>
    </row>
    <row r="45" spans="6:6" x14ac:dyDescent="0.25">
      <c r="F45" s="53"/>
    </row>
    <row r="46" spans="6:6" x14ac:dyDescent="0.25">
      <c r="F46" s="53"/>
    </row>
    <row r="47" spans="6:6" x14ac:dyDescent="0.25">
      <c r="F47" s="53"/>
    </row>
    <row r="48" spans="6:6" x14ac:dyDescent="0.25">
      <c r="F48" s="53"/>
    </row>
    <row r="49" spans="6:6" x14ac:dyDescent="0.25">
      <c r="F49" s="53"/>
    </row>
    <row r="50" spans="6:6" x14ac:dyDescent="0.25">
      <c r="F50" s="53"/>
    </row>
    <row r="51" spans="6:6" x14ac:dyDescent="0.25">
      <c r="F51" s="53"/>
    </row>
    <row r="52" spans="6:6" x14ac:dyDescent="0.25">
      <c r="F52" s="53"/>
    </row>
    <row r="53" spans="6:6" x14ac:dyDescent="0.25">
      <c r="F53" s="53"/>
    </row>
    <row r="54" spans="6:6" x14ac:dyDescent="0.25">
      <c r="F54" s="53"/>
    </row>
    <row r="55" spans="6:6" x14ac:dyDescent="0.25">
      <c r="F55" s="53"/>
    </row>
    <row r="56" spans="6:6" x14ac:dyDescent="0.25">
      <c r="F56" s="53"/>
    </row>
    <row r="57" spans="6:6" x14ac:dyDescent="0.25">
      <c r="F57" s="53"/>
    </row>
    <row r="58" spans="6:6" x14ac:dyDescent="0.25">
      <c r="F58" s="53"/>
    </row>
    <row r="59" spans="6:6" x14ac:dyDescent="0.25">
      <c r="F59" s="53"/>
    </row>
    <row r="60" spans="6:6" x14ac:dyDescent="0.25">
      <c r="F60" s="53"/>
    </row>
    <row r="61" spans="6:6" x14ac:dyDescent="0.25">
      <c r="F61" s="53"/>
    </row>
    <row r="62" spans="6:6" x14ac:dyDescent="0.25">
      <c r="F62" s="53"/>
    </row>
    <row r="63" spans="6:6" x14ac:dyDescent="0.25">
      <c r="F63" s="53"/>
    </row>
    <row r="64" spans="6:6" x14ac:dyDescent="0.25">
      <c r="F64" s="53"/>
    </row>
    <row r="65" spans="6:6" x14ac:dyDescent="0.25">
      <c r="F65" s="53"/>
    </row>
    <row r="66" spans="6:6" x14ac:dyDescent="0.25">
      <c r="F66" s="53"/>
    </row>
    <row r="67" spans="6:6" x14ac:dyDescent="0.25">
      <c r="F67" s="53"/>
    </row>
    <row r="68" spans="6:6" x14ac:dyDescent="0.25">
      <c r="F68" s="53"/>
    </row>
    <row r="69" spans="6:6" x14ac:dyDescent="0.25">
      <c r="F69" s="53"/>
    </row>
    <row r="70" spans="6:6" x14ac:dyDescent="0.25">
      <c r="F70" s="53"/>
    </row>
    <row r="71" spans="6:6" x14ac:dyDescent="0.25">
      <c r="F71" s="53"/>
    </row>
    <row r="72" spans="6:6" x14ac:dyDescent="0.25">
      <c r="F72" s="53"/>
    </row>
    <row r="73" spans="6:6" x14ac:dyDescent="0.25">
      <c r="F73" s="53"/>
    </row>
    <row r="74" spans="6:6" x14ac:dyDescent="0.25">
      <c r="F74" s="53"/>
    </row>
    <row r="75" spans="6:6" x14ac:dyDescent="0.25">
      <c r="F75" s="53"/>
    </row>
    <row r="76" spans="6:6" x14ac:dyDescent="0.25">
      <c r="F76" s="53"/>
    </row>
    <row r="77" spans="6:6" x14ac:dyDescent="0.25">
      <c r="F77" s="53"/>
    </row>
    <row r="78" spans="6:6" x14ac:dyDescent="0.25">
      <c r="F78" s="53"/>
    </row>
    <row r="79" spans="6:6" x14ac:dyDescent="0.25">
      <c r="F79" s="53"/>
    </row>
    <row r="80" spans="6:6" x14ac:dyDescent="0.25">
      <c r="F80" s="53"/>
    </row>
    <row r="81" spans="6:6" x14ac:dyDescent="0.25">
      <c r="F81" s="53"/>
    </row>
    <row r="82" spans="6:6" x14ac:dyDescent="0.25">
      <c r="F82" s="53"/>
    </row>
    <row r="83" spans="6:6" x14ac:dyDescent="0.25">
      <c r="F83" s="53"/>
    </row>
    <row r="84" spans="6:6" x14ac:dyDescent="0.25">
      <c r="F84" s="53"/>
    </row>
    <row r="85" spans="6:6" x14ac:dyDescent="0.25">
      <c r="F85" s="53"/>
    </row>
    <row r="86" spans="6:6" x14ac:dyDescent="0.25">
      <c r="F86" s="53"/>
    </row>
    <row r="87" spans="6:6" x14ac:dyDescent="0.25">
      <c r="F87" s="53"/>
    </row>
    <row r="88" spans="6:6" x14ac:dyDescent="0.25">
      <c r="F88" s="53"/>
    </row>
    <row r="89" spans="6:6" x14ac:dyDescent="0.25">
      <c r="F89" s="53"/>
    </row>
    <row r="90" spans="6:6" x14ac:dyDescent="0.25">
      <c r="F90" s="53"/>
    </row>
    <row r="91" spans="6:6" x14ac:dyDescent="0.25">
      <c r="F91" s="53"/>
    </row>
    <row r="92" spans="6:6" x14ac:dyDescent="0.25">
      <c r="F92" s="53"/>
    </row>
    <row r="93" spans="6:6" x14ac:dyDescent="0.25">
      <c r="F93" s="53"/>
    </row>
    <row r="94" spans="6:6" x14ac:dyDescent="0.25">
      <c r="F94" s="53"/>
    </row>
    <row r="95" spans="6:6" x14ac:dyDescent="0.25">
      <c r="F95" s="53"/>
    </row>
    <row r="96" spans="6:6" x14ac:dyDescent="0.25">
      <c r="F96" s="53"/>
    </row>
    <row r="97" spans="6:6" x14ac:dyDescent="0.25">
      <c r="F97" s="53"/>
    </row>
    <row r="98" spans="6:6" x14ac:dyDescent="0.25">
      <c r="F98" s="53"/>
    </row>
    <row r="99" spans="6:6" x14ac:dyDescent="0.25">
      <c r="F99" s="53"/>
    </row>
    <row r="100" spans="6:6" x14ac:dyDescent="0.25">
      <c r="F100" s="53"/>
    </row>
    <row r="101" spans="6:6" x14ac:dyDescent="0.25">
      <c r="F101" s="53"/>
    </row>
    <row r="102" spans="6:6" x14ac:dyDescent="0.25">
      <c r="F102" s="53"/>
    </row>
    <row r="103" spans="6:6" x14ac:dyDescent="0.25">
      <c r="F103" s="53"/>
    </row>
    <row r="104" spans="6:6" x14ac:dyDescent="0.25">
      <c r="F104" s="53"/>
    </row>
    <row r="105" spans="6:6" x14ac:dyDescent="0.25">
      <c r="F105" s="53"/>
    </row>
    <row r="106" spans="6:6" x14ac:dyDescent="0.25">
      <c r="F106" s="53"/>
    </row>
    <row r="107" spans="6:6" x14ac:dyDescent="0.25">
      <c r="F107" s="53"/>
    </row>
    <row r="108" spans="6:6" x14ac:dyDescent="0.25">
      <c r="F108" s="53"/>
    </row>
    <row r="109" spans="6:6" x14ac:dyDescent="0.25">
      <c r="F109" s="53"/>
    </row>
    <row r="110" spans="6:6" x14ac:dyDescent="0.25">
      <c r="F110" s="53"/>
    </row>
    <row r="111" spans="6:6" x14ac:dyDescent="0.25">
      <c r="F111" s="53"/>
    </row>
    <row r="112" spans="6:6" x14ac:dyDescent="0.25">
      <c r="F112" s="53"/>
    </row>
    <row r="113" spans="6:6" x14ac:dyDescent="0.25">
      <c r="F113" s="53"/>
    </row>
    <row r="114" spans="6:6" x14ac:dyDescent="0.25">
      <c r="F114" s="53"/>
    </row>
    <row r="115" spans="6:6" x14ac:dyDescent="0.25">
      <c r="F115" s="53"/>
    </row>
    <row r="116" spans="6:6" x14ac:dyDescent="0.25">
      <c r="F116" s="53"/>
    </row>
    <row r="117" spans="6:6" x14ac:dyDescent="0.25">
      <c r="F117" s="53"/>
    </row>
    <row r="118" spans="6:6" x14ac:dyDescent="0.25">
      <c r="F118" s="53"/>
    </row>
    <row r="119" spans="6:6" x14ac:dyDescent="0.25">
      <c r="F119" s="53"/>
    </row>
    <row r="120" spans="6:6" x14ac:dyDescent="0.25">
      <c r="F120" s="53"/>
    </row>
    <row r="121" spans="6:6" x14ac:dyDescent="0.25">
      <c r="F121" s="53"/>
    </row>
    <row r="122" spans="6:6" x14ac:dyDescent="0.25">
      <c r="F122" s="53"/>
    </row>
    <row r="123" spans="6:6" x14ac:dyDescent="0.25">
      <c r="F123" s="53"/>
    </row>
    <row r="124" spans="6:6" x14ac:dyDescent="0.25">
      <c r="F124" s="53"/>
    </row>
    <row r="125" spans="6:6" x14ac:dyDescent="0.25">
      <c r="F125" s="53"/>
    </row>
    <row r="126" spans="6:6" x14ac:dyDescent="0.25">
      <c r="F126" s="53"/>
    </row>
    <row r="127" spans="6:6" x14ac:dyDescent="0.25">
      <c r="F127" s="53"/>
    </row>
    <row r="128" spans="6:6" x14ac:dyDescent="0.25">
      <c r="F128" s="53"/>
    </row>
    <row r="129" spans="6:6" x14ac:dyDescent="0.25">
      <c r="F129" s="53"/>
    </row>
    <row r="130" spans="6:6" x14ac:dyDescent="0.25">
      <c r="F130" s="53"/>
    </row>
    <row r="131" spans="6:6" x14ac:dyDescent="0.25">
      <c r="F131" s="53"/>
    </row>
    <row r="132" spans="6:6" x14ac:dyDescent="0.25">
      <c r="F132" s="53"/>
    </row>
    <row r="133" spans="6:6" x14ac:dyDescent="0.25">
      <c r="F133" s="53"/>
    </row>
    <row r="134" spans="6:6" x14ac:dyDescent="0.25">
      <c r="F134" s="53"/>
    </row>
    <row r="135" spans="6:6" x14ac:dyDescent="0.25">
      <c r="F135" s="53"/>
    </row>
    <row r="136" spans="6:6" x14ac:dyDescent="0.25">
      <c r="F136" s="53"/>
    </row>
    <row r="137" spans="6:6" x14ac:dyDescent="0.25">
      <c r="F137" s="53"/>
    </row>
    <row r="138" spans="6:6" x14ac:dyDescent="0.25">
      <c r="F138" s="53"/>
    </row>
    <row r="139" spans="6:6" x14ac:dyDescent="0.25">
      <c r="F139" s="53"/>
    </row>
    <row r="140" spans="6:6" x14ac:dyDescent="0.25">
      <c r="F140" s="53"/>
    </row>
    <row r="141" spans="6:6" x14ac:dyDescent="0.25">
      <c r="F141" s="53"/>
    </row>
    <row r="142" spans="6:6" x14ac:dyDescent="0.25">
      <c r="F142" s="53"/>
    </row>
    <row r="143" spans="6:6" x14ac:dyDescent="0.25">
      <c r="F143" s="53"/>
    </row>
    <row r="144" spans="6:6" x14ac:dyDescent="0.25">
      <c r="F144" s="53"/>
    </row>
    <row r="145" spans="6:6" x14ac:dyDescent="0.25">
      <c r="F145" s="53"/>
    </row>
    <row r="146" spans="6:6" x14ac:dyDescent="0.25">
      <c r="F146" s="53"/>
    </row>
    <row r="147" spans="6:6" x14ac:dyDescent="0.25">
      <c r="F147" s="53"/>
    </row>
    <row r="148" spans="6:6" x14ac:dyDescent="0.25">
      <c r="F148" s="53"/>
    </row>
    <row r="149" spans="6:6" x14ac:dyDescent="0.25">
      <c r="F149" s="53"/>
    </row>
    <row r="150" spans="6:6" x14ac:dyDescent="0.25">
      <c r="F150" s="53"/>
    </row>
    <row r="151" spans="6:6" x14ac:dyDescent="0.25">
      <c r="F151" s="53"/>
    </row>
    <row r="152" spans="6:6" x14ac:dyDescent="0.25">
      <c r="F152" s="53"/>
    </row>
    <row r="153" spans="6:6" x14ac:dyDescent="0.25">
      <c r="F153" s="53"/>
    </row>
    <row r="154" spans="6:6" x14ac:dyDescent="0.25">
      <c r="F154" s="53"/>
    </row>
    <row r="155" spans="6:6" x14ac:dyDescent="0.25">
      <c r="F155" s="53"/>
    </row>
    <row r="156" spans="6:6" x14ac:dyDescent="0.25">
      <c r="F156" s="5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46"/>
  <sheetViews>
    <sheetView view="pageBreakPreview" zoomScale="60" zoomScaleNormal="100" workbookViewId="0">
      <selection activeCell="C20" sqref="C20"/>
    </sheetView>
  </sheetViews>
  <sheetFormatPr defaultRowHeight="12.75" x14ac:dyDescent="0.25"/>
  <cols>
    <col min="1" max="1" width="4.5703125" style="62" customWidth="1"/>
    <col min="2" max="2" width="39.85546875" style="62" customWidth="1"/>
    <col min="3" max="3" width="13.7109375" style="62" bestFit="1" customWidth="1"/>
    <col min="4" max="4" width="40" style="62" customWidth="1"/>
    <col min="5" max="5" width="4.42578125" style="62" customWidth="1"/>
    <col min="6" max="6" width="30" style="62" customWidth="1"/>
    <col min="7" max="7" width="12.42578125" style="64" bestFit="1" customWidth="1"/>
    <col min="8" max="8" width="13.28515625" style="62" bestFit="1" customWidth="1"/>
    <col min="9" max="9" width="35.28515625" style="62" customWidth="1"/>
    <col min="10" max="16384" width="9.140625" style="62"/>
  </cols>
  <sheetData>
    <row r="1" spans="2:4" ht="13.5" thickBot="1" x14ac:dyDescent="0.3"/>
    <row r="2" spans="2:4" x14ac:dyDescent="0.25">
      <c r="B2" s="65" t="s">
        <v>63</v>
      </c>
      <c r="C2" s="66"/>
      <c r="D2" s="67"/>
    </row>
    <row r="3" spans="2:4" x14ac:dyDescent="0.25">
      <c r="B3" s="68"/>
      <c r="C3" s="69"/>
      <c r="D3" s="70"/>
    </row>
    <row r="4" spans="2:4" x14ac:dyDescent="0.25">
      <c r="B4" s="104" t="s">
        <v>161</v>
      </c>
      <c r="C4" s="105"/>
      <c r="D4" s="106"/>
    </row>
    <row r="5" spans="2:4" x14ac:dyDescent="0.25">
      <c r="B5" s="104" t="s">
        <v>162</v>
      </c>
      <c r="C5" s="105"/>
      <c r="D5" s="106"/>
    </row>
    <row r="6" spans="2:4" x14ac:dyDescent="0.25">
      <c r="B6" s="104" t="s">
        <v>36</v>
      </c>
      <c r="C6" s="105"/>
      <c r="D6" s="106"/>
    </row>
    <row r="7" spans="2:4" x14ac:dyDescent="0.25">
      <c r="B7" s="104" t="s">
        <v>57</v>
      </c>
      <c r="C7" s="105"/>
      <c r="D7" s="106"/>
    </row>
    <row r="8" spans="2:4" ht="15" customHeight="1" x14ac:dyDescent="0.25">
      <c r="B8" s="104" t="s">
        <v>163</v>
      </c>
      <c r="C8" s="105"/>
      <c r="D8" s="106"/>
    </row>
    <row r="9" spans="2:4" x14ac:dyDescent="0.25">
      <c r="B9" s="104" t="s">
        <v>30</v>
      </c>
      <c r="C9" s="105"/>
      <c r="D9" s="106"/>
    </row>
    <row r="10" spans="2:4" x14ac:dyDescent="0.25">
      <c r="B10" s="104" t="s">
        <v>54</v>
      </c>
      <c r="C10" s="105"/>
      <c r="D10" s="106"/>
    </row>
    <row r="11" spans="2:4" ht="13.5" thickBot="1" x14ac:dyDescent="0.3">
      <c r="B11" s="89"/>
      <c r="C11" s="90"/>
      <c r="D11" s="91"/>
    </row>
    <row r="12" spans="2:4" x14ac:dyDescent="0.25">
      <c r="B12" s="92"/>
      <c r="C12" s="92"/>
      <c r="D12" s="92"/>
    </row>
    <row r="13" spans="2:4" ht="13.5" thickBot="1" x14ac:dyDescent="0.3">
      <c r="B13" s="92"/>
      <c r="C13" s="92"/>
      <c r="D13" s="92"/>
    </row>
    <row r="14" spans="2:4" x14ac:dyDescent="0.25">
      <c r="B14" s="74"/>
      <c r="C14" s="93"/>
      <c r="D14" s="76"/>
    </row>
    <row r="15" spans="2:4" x14ac:dyDescent="0.25">
      <c r="B15" s="94" t="s">
        <v>1</v>
      </c>
      <c r="C15" s="78"/>
      <c r="D15" s="95" t="s">
        <v>5</v>
      </c>
    </row>
    <row r="16" spans="2:4" x14ac:dyDescent="0.25">
      <c r="B16" s="68"/>
      <c r="C16" s="69"/>
      <c r="D16" s="70"/>
    </row>
    <row r="17" spans="2:9" ht="25.5" x14ac:dyDescent="0.25">
      <c r="B17" s="68" t="s">
        <v>2</v>
      </c>
      <c r="C17" s="69" t="s">
        <v>3</v>
      </c>
      <c r="D17" s="70" t="s">
        <v>4</v>
      </c>
    </row>
    <row r="18" spans="2:9" ht="25.5" x14ac:dyDescent="0.25">
      <c r="B18" s="68" t="s">
        <v>6</v>
      </c>
      <c r="C18" s="69" t="s">
        <v>3</v>
      </c>
      <c r="D18" s="70"/>
    </row>
    <row r="19" spans="2:9" x14ac:dyDescent="0.25">
      <c r="B19" s="68" t="s">
        <v>7</v>
      </c>
      <c r="C19" s="69" t="s">
        <v>3</v>
      </c>
      <c r="D19" s="70" t="s">
        <v>69</v>
      </c>
    </row>
    <row r="20" spans="2:9" ht="25.5" x14ac:dyDescent="0.25">
      <c r="B20" s="68" t="s">
        <v>32</v>
      </c>
      <c r="C20" s="69" t="s">
        <v>31</v>
      </c>
      <c r="D20" s="70" t="s">
        <v>33</v>
      </c>
    </row>
    <row r="21" spans="2:9" x14ac:dyDescent="0.25">
      <c r="B21" s="68" t="s">
        <v>9</v>
      </c>
      <c r="C21" s="69" t="s">
        <v>3</v>
      </c>
      <c r="D21" s="70" t="s">
        <v>10</v>
      </c>
    </row>
    <row r="22" spans="2:9" ht="13.5" thickBot="1" x14ac:dyDescent="0.3">
      <c r="B22" s="71" t="s">
        <v>13</v>
      </c>
      <c r="C22" s="72" t="s">
        <v>3</v>
      </c>
      <c r="D22" s="73"/>
    </row>
    <row r="23" spans="2:9" x14ac:dyDescent="0.25">
      <c r="E23" s="74"/>
      <c r="F23" s="66" t="s">
        <v>14</v>
      </c>
      <c r="G23" s="75"/>
      <c r="H23" s="93"/>
      <c r="I23" s="76"/>
    </row>
    <row r="24" spans="2:9" x14ac:dyDescent="0.25">
      <c r="E24" s="68"/>
      <c r="F24" s="69"/>
      <c r="G24" s="77"/>
      <c r="H24" s="69"/>
      <c r="I24" s="70"/>
    </row>
    <row r="25" spans="2:9" x14ac:dyDescent="0.25">
      <c r="E25" s="68"/>
      <c r="F25" s="78" t="s">
        <v>17</v>
      </c>
      <c r="G25" s="77"/>
      <c r="H25" s="69"/>
      <c r="I25" s="70"/>
    </row>
    <row r="26" spans="2:9" x14ac:dyDescent="0.25">
      <c r="C26" s="64"/>
      <c r="E26" s="68"/>
      <c r="F26" s="69"/>
      <c r="G26" s="77"/>
      <c r="H26" s="69"/>
      <c r="I26" s="70"/>
    </row>
    <row r="27" spans="2:9" x14ac:dyDescent="0.2">
      <c r="E27" s="68" t="s">
        <v>18</v>
      </c>
      <c r="F27" s="69" t="s">
        <v>68</v>
      </c>
      <c r="G27" s="96">
        <f>PV(0.003333333,60,-100000)</f>
        <v>5429906.9433448901</v>
      </c>
      <c r="H27" s="69"/>
      <c r="I27" s="106" t="s">
        <v>37</v>
      </c>
    </row>
    <row r="28" spans="2:9" x14ac:dyDescent="0.25">
      <c r="E28" s="68" t="s">
        <v>21</v>
      </c>
      <c r="F28" s="69" t="s">
        <v>34</v>
      </c>
      <c r="G28" s="69"/>
      <c r="H28" s="97">
        <f>G27</f>
        <v>5429906.9433448901</v>
      </c>
      <c r="I28" s="106"/>
    </row>
    <row r="29" spans="2:9" x14ac:dyDescent="0.25">
      <c r="E29" s="68"/>
      <c r="F29" s="86" t="s">
        <v>164</v>
      </c>
      <c r="G29" s="69"/>
      <c r="H29" s="69"/>
      <c r="I29" s="70"/>
    </row>
    <row r="30" spans="2:9" ht="13.5" thickBot="1" x14ac:dyDescent="0.3">
      <c r="E30" s="80"/>
      <c r="F30" s="82"/>
      <c r="G30" s="82"/>
      <c r="H30" s="98"/>
      <c r="I30" s="73"/>
    </row>
    <row r="31" spans="2:9" ht="13.5" thickBot="1" x14ac:dyDescent="0.3">
      <c r="C31" s="64"/>
    </row>
    <row r="32" spans="2:9" x14ac:dyDescent="0.25">
      <c r="E32" s="74"/>
      <c r="F32" s="66" t="s">
        <v>38</v>
      </c>
      <c r="G32" s="75"/>
      <c r="H32" s="75"/>
      <c r="I32" s="76"/>
    </row>
    <row r="33" spans="5:9" x14ac:dyDescent="0.25">
      <c r="E33" s="68"/>
      <c r="F33" s="69"/>
      <c r="G33" s="77"/>
      <c r="H33" s="77"/>
      <c r="I33" s="70"/>
    </row>
    <row r="34" spans="5:9" x14ac:dyDescent="0.25">
      <c r="E34" s="68" t="s">
        <v>18</v>
      </c>
      <c r="F34" s="69" t="s">
        <v>35</v>
      </c>
      <c r="G34" s="77">
        <f>'B2 NPV Calculations'!D7</f>
        <v>18099.688001180653</v>
      </c>
      <c r="H34" s="77"/>
      <c r="I34" s="70"/>
    </row>
    <row r="35" spans="5:9" x14ac:dyDescent="0.25">
      <c r="E35" s="68" t="s">
        <v>21</v>
      </c>
      <c r="F35" s="69" t="s">
        <v>47</v>
      </c>
      <c r="G35" s="77">
        <f>'B2 NPV Calculations'!E7</f>
        <v>81900.31199881935</v>
      </c>
      <c r="H35" s="77"/>
      <c r="I35" s="70"/>
    </row>
    <row r="36" spans="5:9" x14ac:dyDescent="0.25">
      <c r="E36" s="68" t="s">
        <v>21</v>
      </c>
      <c r="F36" s="69" t="s">
        <v>22</v>
      </c>
      <c r="G36" s="77"/>
      <c r="H36" s="77">
        <f>G34+G35</f>
        <v>100000</v>
      </c>
      <c r="I36" s="70"/>
    </row>
    <row r="37" spans="5:9" x14ac:dyDescent="0.25">
      <c r="E37" s="68"/>
      <c r="F37" s="86" t="s">
        <v>48</v>
      </c>
      <c r="G37" s="77"/>
      <c r="H37" s="77"/>
      <c r="I37" s="70"/>
    </row>
    <row r="38" spans="5:9" x14ac:dyDescent="0.25">
      <c r="E38" s="68"/>
      <c r="F38" s="69"/>
      <c r="G38" s="77"/>
      <c r="H38" s="77"/>
      <c r="I38" s="70"/>
    </row>
    <row r="39" spans="5:9" x14ac:dyDescent="0.25">
      <c r="E39" s="68" t="s">
        <v>18</v>
      </c>
      <c r="F39" s="69" t="s">
        <v>49</v>
      </c>
      <c r="G39" s="77">
        <v>90498.45</v>
      </c>
      <c r="H39" s="77"/>
      <c r="I39" s="106" t="s">
        <v>165</v>
      </c>
    </row>
    <row r="40" spans="5:9" x14ac:dyDescent="0.25">
      <c r="E40" s="68" t="s">
        <v>21</v>
      </c>
      <c r="F40" s="69" t="s">
        <v>50</v>
      </c>
      <c r="G40" s="77"/>
      <c r="H40" s="77">
        <f>G39</f>
        <v>90498.45</v>
      </c>
      <c r="I40" s="106"/>
    </row>
    <row r="41" spans="5:9" ht="13.5" thickBot="1" x14ac:dyDescent="0.3">
      <c r="E41" s="80"/>
      <c r="F41" s="81"/>
      <c r="G41" s="87"/>
      <c r="H41" s="87"/>
      <c r="I41" s="73"/>
    </row>
    <row r="42" spans="5:9" ht="13.5" thickBot="1" x14ac:dyDescent="0.3">
      <c r="H42" s="64"/>
    </row>
    <row r="43" spans="5:9" x14ac:dyDescent="0.25">
      <c r="E43" s="74"/>
      <c r="F43" s="66" t="s">
        <v>51</v>
      </c>
      <c r="G43" s="75"/>
      <c r="H43" s="75"/>
      <c r="I43" s="76"/>
    </row>
    <row r="44" spans="5:9" x14ac:dyDescent="0.25">
      <c r="E44" s="68"/>
      <c r="F44" s="69"/>
      <c r="G44" s="77"/>
      <c r="H44" s="77"/>
      <c r="I44" s="70"/>
    </row>
    <row r="45" spans="5:9" ht="25.5" x14ac:dyDescent="0.25">
      <c r="E45" s="68" t="s">
        <v>18</v>
      </c>
      <c r="F45" s="69" t="s">
        <v>35</v>
      </c>
      <c r="G45" s="77">
        <f>'B2 NPV Calculations'!D8</f>
        <v>17826.686988484693</v>
      </c>
      <c r="H45" s="77"/>
      <c r="I45" s="70" t="s">
        <v>52</v>
      </c>
    </row>
    <row r="46" spans="5:9" x14ac:dyDescent="0.25">
      <c r="E46" s="68" t="s">
        <v>21</v>
      </c>
      <c r="F46" s="69" t="s">
        <v>47</v>
      </c>
      <c r="G46" s="77">
        <f>'B2 NPV Calculations'!E8</f>
        <v>82173.313011515304</v>
      </c>
      <c r="H46" s="77"/>
      <c r="I46" s="70"/>
    </row>
    <row r="47" spans="5:9" x14ac:dyDescent="0.25">
      <c r="E47" s="68" t="s">
        <v>21</v>
      </c>
      <c r="F47" s="69" t="s">
        <v>22</v>
      </c>
      <c r="G47" s="77"/>
      <c r="H47" s="77">
        <f>G45+G46</f>
        <v>100000</v>
      </c>
      <c r="I47" s="70"/>
    </row>
    <row r="48" spans="5:9" x14ac:dyDescent="0.25">
      <c r="E48" s="68"/>
      <c r="F48" s="86" t="s">
        <v>48</v>
      </c>
      <c r="G48" s="77"/>
      <c r="H48" s="77"/>
      <c r="I48" s="70"/>
    </row>
    <row r="49" spans="5:9" x14ac:dyDescent="0.25">
      <c r="E49" s="68"/>
      <c r="F49" s="69"/>
      <c r="G49" s="77"/>
      <c r="H49" s="77"/>
      <c r="I49" s="70"/>
    </row>
    <row r="50" spans="5:9" x14ac:dyDescent="0.25">
      <c r="E50" s="68" t="s">
        <v>18</v>
      </c>
      <c r="F50" s="69" t="s">
        <v>49</v>
      </c>
      <c r="G50" s="77">
        <v>90498.45</v>
      </c>
      <c r="H50" s="77"/>
      <c r="I50" s="106" t="s">
        <v>165</v>
      </c>
    </row>
    <row r="51" spans="5:9" x14ac:dyDescent="0.25">
      <c r="E51" s="68" t="s">
        <v>21</v>
      </c>
      <c r="F51" s="69" t="s">
        <v>50</v>
      </c>
      <c r="G51" s="77"/>
      <c r="H51" s="77">
        <f>G50</f>
        <v>90498.45</v>
      </c>
      <c r="I51" s="106"/>
    </row>
    <row r="52" spans="5:9" x14ac:dyDescent="0.25">
      <c r="E52" s="68"/>
      <c r="F52" s="69"/>
      <c r="G52" s="77"/>
      <c r="H52" s="77"/>
      <c r="I52" s="70"/>
    </row>
    <row r="53" spans="5:9" x14ac:dyDescent="0.25">
      <c r="E53" s="68"/>
      <c r="F53" s="69"/>
      <c r="G53" s="77"/>
      <c r="H53" s="77"/>
      <c r="I53" s="70"/>
    </row>
    <row r="54" spans="5:9" ht="51.75" thickBot="1" x14ac:dyDescent="0.3">
      <c r="E54" s="80"/>
      <c r="F54" s="81" t="s">
        <v>53</v>
      </c>
      <c r="G54" s="87"/>
      <c r="H54" s="87"/>
      <c r="I54" s="73"/>
    </row>
    <row r="55" spans="5:9" ht="13.5" thickBot="1" x14ac:dyDescent="0.3">
      <c r="H55" s="64"/>
    </row>
    <row r="56" spans="5:9" x14ac:dyDescent="0.25">
      <c r="E56" s="74"/>
      <c r="F56" s="110" t="s">
        <v>166</v>
      </c>
      <c r="G56" s="110"/>
      <c r="H56" s="110"/>
      <c r="I56" s="76"/>
    </row>
    <row r="57" spans="5:9" x14ac:dyDescent="0.25">
      <c r="E57" s="68"/>
      <c r="F57" s="69"/>
      <c r="G57" s="77"/>
      <c r="H57" s="77"/>
      <c r="I57" s="70"/>
    </row>
    <row r="58" spans="5:9" x14ac:dyDescent="0.25">
      <c r="E58" s="68"/>
      <c r="F58" s="69" t="s">
        <v>55</v>
      </c>
      <c r="G58" s="77">
        <v>106000</v>
      </c>
      <c r="H58" s="77"/>
      <c r="I58" s="70"/>
    </row>
    <row r="59" spans="5:9" x14ac:dyDescent="0.25">
      <c r="E59" s="68"/>
      <c r="F59" s="69" t="s">
        <v>56</v>
      </c>
      <c r="G59" s="77">
        <f>PV(0.003333333,36,-106000)</f>
        <v>3590301.2623222317</v>
      </c>
      <c r="H59" s="77"/>
      <c r="I59" s="70"/>
    </row>
    <row r="60" spans="5:9" x14ac:dyDescent="0.25">
      <c r="E60" s="68"/>
      <c r="F60" s="69"/>
      <c r="G60" s="77"/>
      <c r="H60" s="77"/>
      <c r="I60" s="70"/>
    </row>
    <row r="61" spans="5:9" x14ac:dyDescent="0.25">
      <c r="E61" s="68" t="s">
        <v>18</v>
      </c>
      <c r="F61" s="69" t="s">
        <v>60</v>
      </c>
      <c r="G61" s="77">
        <f>'B2 NPV Calculations'!H31</f>
        <v>203224.59975403827</v>
      </c>
      <c r="H61" s="77"/>
      <c r="I61" s="70"/>
    </row>
    <row r="62" spans="5:9" ht="13.5" thickBot="1" x14ac:dyDescent="0.3">
      <c r="E62" s="80" t="s">
        <v>21</v>
      </c>
      <c r="F62" s="82" t="s">
        <v>34</v>
      </c>
      <c r="G62" s="87"/>
      <c r="H62" s="87">
        <f>G61</f>
        <v>203224.59975403827</v>
      </c>
      <c r="I62" s="73"/>
    </row>
    <row r="63" spans="5:9" ht="13.5" thickBot="1" x14ac:dyDescent="0.3">
      <c r="H63" s="64"/>
    </row>
    <row r="64" spans="5:9" x14ac:dyDescent="0.25">
      <c r="E64" s="74"/>
      <c r="F64" s="66" t="s">
        <v>58</v>
      </c>
      <c r="G64" s="75"/>
      <c r="H64" s="75"/>
      <c r="I64" s="76"/>
    </row>
    <row r="65" spans="5:9" x14ac:dyDescent="0.25">
      <c r="E65" s="68"/>
      <c r="F65" s="69"/>
      <c r="G65" s="77"/>
      <c r="H65" s="77"/>
      <c r="I65" s="70"/>
    </row>
    <row r="66" spans="5:9" x14ac:dyDescent="0.25">
      <c r="E66" s="68" t="s">
        <v>18</v>
      </c>
      <c r="F66" s="69" t="s">
        <v>35</v>
      </c>
      <c r="G66" s="77">
        <f>'B2 NPV Calculations'!D31</f>
        <v>11967.669677640351</v>
      </c>
      <c r="H66" s="77"/>
      <c r="I66" s="70"/>
    </row>
    <row r="67" spans="5:9" x14ac:dyDescent="0.25">
      <c r="E67" s="68" t="s">
        <v>21</v>
      </c>
      <c r="F67" s="69" t="s">
        <v>47</v>
      </c>
      <c r="G67" s="77">
        <f>'B2 NPV Calculations'!E31</f>
        <v>94032.330322359645</v>
      </c>
      <c r="H67" s="77"/>
      <c r="I67" s="70"/>
    </row>
    <row r="68" spans="5:9" x14ac:dyDescent="0.25">
      <c r="E68" s="68" t="s">
        <v>21</v>
      </c>
      <c r="F68" s="69" t="s">
        <v>22</v>
      </c>
      <c r="G68" s="77"/>
      <c r="H68" s="77">
        <f>G66+G67</f>
        <v>106000</v>
      </c>
      <c r="I68" s="70"/>
    </row>
    <row r="69" spans="5:9" x14ac:dyDescent="0.25">
      <c r="E69" s="68"/>
      <c r="F69" s="86" t="s">
        <v>48</v>
      </c>
      <c r="G69" s="77"/>
      <c r="H69" s="77"/>
      <c r="I69" s="70"/>
    </row>
    <row r="70" spans="5:9" x14ac:dyDescent="0.25">
      <c r="E70" s="68"/>
      <c r="F70" s="69"/>
      <c r="G70" s="77"/>
      <c r="H70" s="77"/>
      <c r="I70" s="70"/>
    </row>
    <row r="71" spans="5:9" x14ac:dyDescent="0.25">
      <c r="E71" s="68" t="s">
        <v>18</v>
      </c>
      <c r="F71" s="69" t="s">
        <v>49</v>
      </c>
      <c r="G71" s="77">
        <f>'B2 NPV Calculations'!L31</f>
        <v>96143.576826693752</v>
      </c>
      <c r="H71" s="77"/>
      <c r="I71" s="106"/>
    </row>
    <row r="72" spans="5:9" x14ac:dyDescent="0.25">
      <c r="E72" s="68" t="s">
        <v>21</v>
      </c>
      <c r="F72" s="69" t="s">
        <v>50</v>
      </c>
      <c r="G72" s="77"/>
      <c r="H72" s="77">
        <f>G71</f>
        <v>96143.576826693752</v>
      </c>
      <c r="I72" s="106"/>
    </row>
    <row r="73" spans="5:9" x14ac:dyDescent="0.25">
      <c r="E73" s="68"/>
      <c r="F73" s="69"/>
      <c r="G73" s="77"/>
      <c r="H73" s="77"/>
      <c r="I73" s="70"/>
    </row>
    <row r="74" spans="5:9" ht="51.75" thickBot="1" x14ac:dyDescent="0.3">
      <c r="E74" s="80"/>
      <c r="F74" s="82" t="s">
        <v>61</v>
      </c>
      <c r="G74" s="87"/>
      <c r="H74" s="87"/>
      <c r="I74" s="73"/>
    </row>
    <row r="75" spans="5:9" x14ac:dyDescent="0.25">
      <c r="H75" s="64"/>
    </row>
    <row r="76" spans="5:9" x14ac:dyDescent="0.25">
      <c r="H76" s="64"/>
    </row>
    <row r="77" spans="5:9" x14ac:dyDescent="0.25">
      <c r="H77" s="64"/>
    </row>
    <row r="78" spans="5:9" x14ac:dyDescent="0.25">
      <c r="H78" s="64"/>
    </row>
    <row r="79" spans="5:9" x14ac:dyDescent="0.25">
      <c r="H79" s="64"/>
    </row>
    <row r="80" spans="5:9" x14ac:dyDescent="0.25">
      <c r="H80" s="64"/>
    </row>
    <row r="81" spans="8:8" x14ac:dyDescent="0.25">
      <c r="H81" s="64"/>
    </row>
    <row r="82" spans="8:8" x14ac:dyDescent="0.25">
      <c r="H82" s="64"/>
    </row>
    <row r="83" spans="8:8" x14ac:dyDescent="0.25">
      <c r="H83" s="64"/>
    </row>
    <row r="84" spans="8:8" x14ac:dyDescent="0.25">
      <c r="H84" s="64"/>
    </row>
    <row r="85" spans="8:8" x14ac:dyDescent="0.25">
      <c r="H85" s="64"/>
    </row>
    <row r="86" spans="8:8" x14ac:dyDescent="0.25">
      <c r="H86" s="64"/>
    </row>
    <row r="87" spans="8:8" x14ac:dyDescent="0.25">
      <c r="H87" s="64"/>
    </row>
    <row r="88" spans="8:8" x14ac:dyDescent="0.25">
      <c r="H88" s="64"/>
    </row>
    <row r="89" spans="8:8" x14ac:dyDescent="0.25">
      <c r="H89" s="64"/>
    </row>
    <row r="90" spans="8:8" x14ac:dyDescent="0.25">
      <c r="H90" s="64"/>
    </row>
    <row r="91" spans="8:8" x14ac:dyDescent="0.25">
      <c r="H91" s="64"/>
    </row>
    <row r="92" spans="8:8" x14ac:dyDescent="0.25">
      <c r="H92" s="64"/>
    </row>
    <row r="93" spans="8:8" x14ac:dyDescent="0.25">
      <c r="H93" s="64"/>
    </row>
    <row r="94" spans="8:8" x14ac:dyDescent="0.25">
      <c r="H94" s="64"/>
    </row>
    <row r="95" spans="8:8" x14ac:dyDescent="0.25">
      <c r="H95" s="64"/>
    </row>
    <row r="96" spans="8: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row r="113" spans="8:8" x14ac:dyDescent="0.25">
      <c r="H113" s="64"/>
    </row>
    <row r="114" spans="8:8" x14ac:dyDescent="0.25">
      <c r="H114" s="64"/>
    </row>
    <row r="115" spans="8:8" x14ac:dyDescent="0.25">
      <c r="H115" s="64"/>
    </row>
    <row r="116" spans="8:8" x14ac:dyDescent="0.25">
      <c r="H116" s="64"/>
    </row>
    <row r="117" spans="8:8" x14ac:dyDescent="0.25">
      <c r="H117" s="64"/>
    </row>
    <row r="118" spans="8:8" x14ac:dyDescent="0.25">
      <c r="H118" s="64"/>
    </row>
    <row r="119" spans="8:8" x14ac:dyDescent="0.25">
      <c r="H119" s="64"/>
    </row>
    <row r="120" spans="8:8" x14ac:dyDescent="0.25">
      <c r="H120" s="64"/>
    </row>
    <row r="121" spans="8:8" x14ac:dyDescent="0.25">
      <c r="H121" s="64"/>
    </row>
    <row r="122" spans="8:8" x14ac:dyDescent="0.25">
      <c r="H122" s="64"/>
    </row>
    <row r="123" spans="8:8" x14ac:dyDescent="0.25">
      <c r="H123" s="64"/>
    </row>
    <row r="124" spans="8:8" x14ac:dyDescent="0.25">
      <c r="H124" s="64"/>
    </row>
    <row r="125" spans="8:8" x14ac:dyDescent="0.25">
      <c r="H125" s="64"/>
    </row>
    <row r="126" spans="8:8" x14ac:dyDescent="0.25">
      <c r="H126" s="64"/>
    </row>
    <row r="127" spans="8:8" x14ac:dyDescent="0.25">
      <c r="H127" s="64"/>
    </row>
    <row r="128" spans="8:8" x14ac:dyDescent="0.25">
      <c r="H128" s="64"/>
    </row>
    <row r="129" spans="8:8" x14ac:dyDescent="0.25">
      <c r="H129" s="64"/>
    </row>
    <row r="130" spans="8:8" x14ac:dyDescent="0.25">
      <c r="H130" s="64"/>
    </row>
    <row r="131" spans="8:8" x14ac:dyDescent="0.25">
      <c r="H131" s="64"/>
    </row>
    <row r="132" spans="8:8" x14ac:dyDescent="0.25">
      <c r="H132" s="64"/>
    </row>
    <row r="133" spans="8:8" x14ac:dyDescent="0.25">
      <c r="H133" s="64"/>
    </row>
    <row r="134" spans="8:8" x14ac:dyDescent="0.25">
      <c r="H134" s="64"/>
    </row>
    <row r="135" spans="8:8" x14ac:dyDescent="0.25">
      <c r="H135" s="64"/>
    </row>
    <row r="136" spans="8:8" x14ac:dyDescent="0.25">
      <c r="H136" s="64"/>
    </row>
    <row r="137" spans="8:8" x14ac:dyDescent="0.25">
      <c r="H137" s="64"/>
    </row>
    <row r="138" spans="8:8" x14ac:dyDescent="0.25">
      <c r="H138" s="64"/>
    </row>
    <row r="139" spans="8:8" x14ac:dyDescent="0.25">
      <c r="H139" s="64"/>
    </row>
    <row r="140" spans="8:8" x14ac:dyDescent="0.25">
      <c r="H140" s="64"/>
    </row>
    <row r="141" spans="8:8" x14ac:dyDescent="0.25">
      <c r="H141" s="64"/>
    </row>
    <row r="142" spans="8:8" x14ac:dyDescent="0.25">
      <c r="H142" s="64"/>
    </row>
    <row r="143" spans="8:8" x14ac:dyDescent="0.25">
      <c r="H143" s="64"/>
    </row>
    <row r="144" spans="8:8" x14ac:dyDescent="0.25">
      <c r="H144" s="64"/>
    </row>
    <row r="145" spans="8:8" x14ac:dyDescent="0.25">
      <c r="H145" s="64"/>
    </row>
    <row r="146" spans="8:8" x14ac:dyDescent="0.25">
      <c r="H146" s="64"/>
    </row>
  </sheetData>
  <mergeCells count="12">
    <mergeCell ref="B4:D4"/>
    <mergeCell ref="B5:D5"/>
    <mergeCell ref="B6:D6"/>
    <mergeCell ref="B7:D7"/>
    <mergeCell ref="B8:D8"/>
    <mergeCell ref="I71:I72"/>
    <mergeCell ref="I27:I28"/>
    <mergeCell ref="B9:D9"/>
    <mergeCell ref="I39:I40"/>
    <mergeCell ref="I50:I51"/>
    <mergeCell ref="B10:D10"/>
    <mergeCell ref="F56:H56"/>
  </mergeCells>
  <pageMargins left="0.7" right="0.7" top="0.75"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6"/>
  <sheetViews>
    <sheetView view="pageBreakPreview" topLeftCell="A25" zoomScale="60" zoomScaleNormal="100" workbookViewId="0">
      <selection activeCell="F21" sqref="F21"/>
    </sheetView>
  </sheetViews>
  <sheetFormatPr defaultRowHeight="15" x14ac:dyDescent="0.25"/>
  <cols>
    <col min="2" max="2" width="14.28515625" style="6" bestFit="1" customWidth="1"/>
    <col min="3" max="3" width="14.7109375" style="6" bestFit="1" customWidth="1"/>
    <col min="4" max="4" width="10.42578125" style="6" bestFit="1" customWidth="1"/>
    <col min="5" max="5" width="11.5703125" style="6" bestFit="1" customWidth="1"/>
    <col min="6" max="6" width="15.5703125" style="6" bestFit="1" customWidth="1"/>
    <col min="8" max="8" width="7" hidden="1" customWidth="1"/>
    <col min="9" max="10" width="0" hidden="1" customWidth="1"/>
    <col min="11" max="11" width="13.7109375" bestFit="1" customWidth="1"/>
    <col min="12" max="12" width="10.85546875" bestFit="1" customWidth="1"/>
    <col min="13" max="13" width="13.7109375" bestFit="1" customWidth="1"/>
  </cols>
  <sheetData>
    <row r="1" spans="1:13" x14ac:dyDescent="0.25">
      <c r="B1" s="8" t="s">
        <v>46</v>
      </c>
    </row>
    <row r="3" spans="1:13" ht="30" x14ac:dyDescent="0.25">
      <c r="B3" s="6">
        <f>PV(0.003333333,60,-100000)</f>
        <v>5429906.9433448901</v>
      </c>
      <c r="K3" s="4" t="s">
        <v>98</v>
      </c>
    </row>
    <row r="6" spans="1:13" s="4" customFormat="1" ht="30" x14ac:dyDescent="0.25">
      <c r="A6" s="4" t="s">
        <v>39</v>
      </c>
      <c r="B6" s="7" t="s">
        <v>40</v>
      </c>
      <c r="C6" s="7" t="s">
        <v>43</v>
      </c>
      <c r="D6" s="7" t="s">
        <v>41</v>
      </c>
      <c r="E6" s="7" t="s">
        <v>44</v>
      </c>
      <c r="F6" s="7" t="s">
        <v>45</v>
      </c>
      <c r="K6" s="4" t="s">
        <v>99</v>
      </c>
      <c r="L6" s="4" t="s">
        <v>100</v>
      </c>
      <c r="M6" s="4" t="s">
        <v>101</v>
      </c>
    </row>
    <row r="7" spans="1:13" x14ac:dyDescent="0.25">
      <c r="A7">
        <v>1</v>
      </c>
      <c r="B7" s="6">
        <v>100000</v>
      </c>
      <c r="C7" s="6">
        <f>B3</f>
        <v>5429906.9433448901</v>
      </c>
      <c r="D7" s="6">
        <f>C7*0.003333333</f>
        <v>18099.688001180653</v>
      </c>
      <c r="E7" s="6">
        <f>B7-D7</f>
        <v>81900.31199881935</v>
      </c>
      <c r="F7" s="6">
        <f>C7-E7</f>
        <v>5348006.6313460711</v>
      </c>
      <c r="K7" s="10">
        <f>C7</f>
        <v>5429906.9433448901</v>
      </c>
      <c r="L7" s="10">
        <f>K7/60</f>
        <v>90498.449055748162</v>
      </c>
      <c r="M7" s="10">
        <f>K7-L7</f>
        <v>5339408.4942891421</v>
      </c>
    </row>
    <row r="8" spans="1:13" x14ac:dyDescent="0.25">
      <c r="A8">
        <v>2</v>
      </c>
      <c r="B8" s="6">
        <v>100000</v>
      </c>
      <c r="C8" s="6">
        <f>F7</f>
        <v>5348006.6313460711</v>
      </c>
      <c r="D8" s="6">
        <f>C8*0.003333333</f>
        <v>17826.686988484693</v>
      </c>
      <c r="E8" s="6">
        <f>B8-D8</f>
        <v>82173.313011515304</v>
      </c>
      <c r="F8" s="6">
        <f>C8-E8</f>
        <v>5265833.3183345562</v>
      </c>
      <c r="K8" s="10">
        <f>M7</f>
        <v>5339408.4942891421</v>
      </c>
      <c r="L8" s="10">
        <f>L7</f>
        <v>90498.449055748162</v>
      </c>
      <c r="M8" s="10">
        <f>K8-L8</f>
        <v>5248910.045233394</v>
      </c>
    </row>
    <row r="9" spans="1:13" x14ac:dyDescent="0.25">
      <c r="A9">
        <v>3</v>
      </c>
      <c r="B9" s="6">
        <v>100000</v>
      </c>
      <c r="C9" s="6">
        <f t="shared" ref="C9:C66" si="0">F8</f>
        <v>5265833.3183345562</v>
      </c>
      <c r="D9" s="6">
        <f t="shared" ref="D9:D66" si="1">C9*0.003333333</f>
        <v>17552.775972504081</v>
      </c>
      <c r="E9" s="6">
        <f t="shared" ref="E9:F9" si="2">B9-D9</f>
        <v>82447.224027495919</v>
      </c>
      <c r="F9" s="6">
        <f t="shared" si="2"/>
        <v>5183386.0943070604</v>
      </c>
      <c r="K9" s="10">
        <f t="shared" ref="K9:K66" si="3">M8</f>
        <v>5248910.045233394</v>
      </c>
      <c r="L9" s="10">
        <f t="shared" ref="L9:L66" si="4">L8</f>
        <v>90498.449055748162</v>
      </c>
      <c r="M9" s="10">
        <f t="shared" ref="M9:M66" si="5">K9-L9</f>
        <v>5158411.596177646</v>
      </c>
    </row>
    <row r="10" spans="1:13" x14ac:dyDescent="0.25">
      <c r="A10">
        <v>4</v>
      </c>
      <c r="B10" s="6">
        <v>100000</v>
      </c>
      <c r="C10" s="6">
        <f t="shared" si="0"/>
        <v>5183386.0943070604</v>
      </c>
      <c r="D10" s="6">
        <f t="shared" si="1"/>
        <v>17277.951919894836</v>
      </c>
      <c r="E10" s="6">
        <f t="shared" ref="E10:F10" si="6">B10-D10</f>
        <v>82722.04808010516</v>
      </c>
      <c r="F10" s="6">
        <f t="shared" si="6"/>
        <v>5100664.046226955</v>
      </c>
      <c r="K10" s="10">
        <f t="shared" si="3"/>
        <v>5158411.596177646</v>
      </c>
      <c r="L10" s="10">
        <f t="shared" si="4"/>
        <v>90498.449055748162</v>
      </c>
      <c r="M10" s="10">
        <f t="shared" si="5"/>
        <v>5067913.1471218979</v>
      </c>
    </row>
    <row r="11" spans="1:13" x14ac:dyDescent="0.25">
      <c r="A11">
        <v>5</v>
      </c>
      <c r="B11" s="6">
        <v>100000</v>
      </c>
      <c r="C11" s="6">
        <f t="shared" si="0"/>
        <v>5100664.046226955</v>
      </c>
      <c r="D11" s="6">
        <f t="shared" si="1"/>
        <v>17002.211787201835</v>
      </c>
      <c r="E11" s="6">
        <f t="shared" ref="E11:F11" si="7">B11-D11</f>
        <v>82997.788212798157</v>
      </c>
      <c r="F11" s="6">
        <f t="shared" si="7"/>
        <v>5017666.2580141565</v>
      </c>
      <c r="K11" s="10">
        <f t="shared" si="3"/>
        <v>5067913.1471218979</v>
      </c>
      <c r="L11" s="10">
        <f t="shared" si="4"/>
        <v>90498.449055748162</v>
      </c>
      <c r="M11" s="10">
        <f t="shared" si="5"/>
        <v>4977414.6980661498</v>
      </c>
    </row>
    <row r="12" spans="1:13" x14ac:dyDescent="0.25">
      <c r="A12">
        <v>6</v>
      </c>
      <c r="B12" s="6">
        <v>100000</v>
      </c>
      <c r="C12" s="6">
        <f t="shared" si="0"/>
        <v>5017666.2580141565</v>
      </c>
      <c r="D12" s="6">
        <f t="shared" si="1"/>
        <v>16725.552520825102</v>
      </c>
      <c r="E12" s="6">
        <f t="shared" ref="E12:F12" si="8">B12-D12</f>
        <v>83274.447479174894</v>
      </c>
      <c r="F12" s="6">
        <f t="shared" si="8"/>
        <v>4934391.810534982</v>
      </c>
      <c r="K12" s="10">
        <f t="shared" si="3"/>
        <v>4977414.6980661498</v>
      </c>
      <c r="L12" s="10">
        <f t="shared" si="4"/>
        <v>90498.449055748162</v>
      </c>
      <c r="M12" s="10">
        <f t="shared" si="5"/>
        <v>4886916.2490104018</v>
      </c>
    </row>
    <row r="13" spans="1:13" x14ac:dyDescent="0.25">
      <c r="A13">
        <v>7</v>
      </c>
      <c r="B13" s="6">
        <v>100000</v>
      </c>
      <c r="C13" s="6">
        <f t="shared" si="0"/>
        <v>4934391.810534982</v>
      </c>
      <c r="D13" s="6">
        <f t="shared" si="1"/>
        <v>16447.971056986004</v>
      </c>
      <c r="E13" s="6">
        <f t="shared" ref="E13:F13" si="9">B13-D13</f>
        <v>83552.028943013996</v>
      </c>
      <c r="F13" s="6">
        <f t="shared" si="9"/>
        <v>4850839.7815919677</v>
      </c>
      <c r="K13" s="10">
        <f t="shared" si="3"/>
        <v>4886916.2490104018</v>
      </c>
      <c r="L13" s="10">
        <f t="shared" si="4"/>
        <v>90498.449055748162</v>
      </c>
      <c r="M13" s="10">
        <f t="shared" si="5"/>
        <v>4796417.7999546537</v>
      </c>
    </row>
    <row r="14" spans="1:13" x14ac:dyDescent="0.25">
      <c r="A14">
        <v>8</v>
      </c>
      <c r="B14" s="6">
        <v>100000</v>
      </c>
      <c r="C14" s="6">
        <f t="shared" si="0"/>
        <v>4850839.7815919677</v>
      </c>
      <c r="D14" s="6">
        <f t="shared" si="1"/>
        <v>16169.464321693298</v>
      </c>
      <c r="E14" s="6">
        <f t="shared" ref="E14:F14" si="10">B14-D14</f>
        <v>83830.535678306696</v>
      </c>
      <c r="F14" s="6">
        <f t="shared" si="10"/>
        <v>4767009.2459136611</v>
      </c>
      <c r="K14" s="10">
        <f t="shared" si="3"/>
        <v>4796417.7999546537</v>
      </c>
      <c r="L14" s="10">
        <f t="shared" si="4"/>
        <v>90498.449055748162</v>
      </c>
      <c r="M14" s="10">
        <f t="shared" si="5"/>
        <v>4705919.3508989057</v>
      </c>
    </row>
    <row r="15" spans="1:13" x14ac:dyDescent="0.25">
      <c r="A15">
        <v>9</v>
      </c>
      <c r="B15" s="6">
        <v>100000</v>
      </c>
      <c r="C15" s="6">
        <f t="shared" si="0"/>
        <v>4767009.2459136611</v>
      </c>
      <c r="D15" s="6">
        <f t="shared" si="1"/>
        <v>15890.029230709122</v>
      </c>
      <c r="E15" s="6">
        <f t="shared" ref="E15:F15" si="11">B15-D15</f>
        <v>84109.970769290871</v>
      </c>
      <c r="F15" s="6">
        <f t="shared" si="11"/>
        <v>4682899.2751443703</v>
      </c>
      <c r="K15" s="10">
        <f t="shared" si="3"/>
        <v>4705919.3508989057</v>
      </c>
      <c r="L15" s="10">
        <f t="shared" si="4"/>
        <v>90498.449055748162</v>
      </c>
      <c r="M15" s="10">
        <f t="shared" si="5"/>
        <v>4615420.9018431576</v>
      </c>
    </row>
    <row r="16" spans="1:13" x14ac:dyDescent="0.25">
      <c r="A16">
        <v>10</v>
      </c>
      <c r="B16" s="6">
        <v>100000</v>
      </c>
      <c r="C16" s="6">
        <f t="shared" si="0"/>
        <v>4682899.2751443703</v>
      </c>
      <c r="D16" s="6">
        <f t="shared" si="1"/>
        <v>15609.662689514809</v>
      </c>
      <c r="E16" s="6">
        <f t="shared" ref="E16:F16" si="12">B16-D16</f>
        <v>84390.337310485193</v>
      </c>
      <c r="F16" s="6">
        <f t="shared" si="12"/>
        <v>4598508.9378338847</v>
      </c>
      <c r="K16" s="10">
        <f t="shared" si="3"/>
        <v>4615420.9018431576</v>
      </c>
      <c r="L16" s="10">
        <f t="shared" si="4"/>
        <v>90498.449055748162</v>
      </c>
      <c r="M16" s="10">
        <f t="shared" si="5"/>
        <v>4524922.4527874095</v>
      </c>
    </row>
    <row r="17" spans="1:13" x14ac:dyDescent="0.25">
      <c r="A17">
        <v>11</v>
      </c>
      <c r="B17" s="6">
        <v>100000</v>
      </c>
      <c r="C17" s="6">
        <f t="shared" si="0"/>
        <v>4598508.9378338847</v>
      </c>
      <c r="D17" s="6">
        <f t="shared" si="1"/>
        <v>15328.361593276637</v>
      </c>
      <c r="E17" s="6">
        <f t="shared" ref="E17:F17" si="13">B17-D17</f>
        <v>84671.638406723359</v>
      </c>
      <c r="F17" s="6">
        <f t="shared" si="13"/>
        <v>4513837.299427161</v>
      </c>
      <c r="K17" s="10">
        <f t="shared" si="3"/>
        <v>4524922.4527874095</v>
      </c>
      <c r="L17" s="10">
        <f t="shared" si="4"/>
        <v>90498.449055748162</v>
      </c>
      <c r="M17" s="10">
        <f t="shared" si="5"/>
        <v>4434424.0037316615</v>
      </c>
    </row>
    <row r="18" spans="1:13" x14ac:dyDescent="0.25">
      <c r="A18">
        <v>12</v>
      </c>
      <c r="B18" s="6">
        <v>100000</v>
      </c>
      <c r="C18" s="6">
        <f t="shared" si="0"/>
        <v>4513837.299427161</v>
      </c>
      <c r="D18" s="6">
        <f t="shared" si="1"/>
        <v>15046.122826811437</v>
      </c>
      <c r="E18" s="6">
        <f t="shared" ref="E18:F18" si="14">B18-D18</f>
        <v>84953.877173188564</v>
      </c>
      <c r="F18" s="6">
        <f t="shared" si="14"/>
        <v>4428883.4222539729</v>
      </c>
      <c r="K18" s="10">
        <f t="shared" si="3"/>
        <v>4434424.0037316615</v>
      </c>
      <c r="L18" s="10">
        <f t="shared" si="4"/>
        <v>90498.449055748162</v>
      </c>
      <c r="M18" s="10">
        <f t="shared" si="5"/>
        <v>4343925.5546759134</v>
      </c>
    </row>
    <row r="19" spans="1:13" x14ac:dyDescent="0.25">
      <c r="A19">
        <v>13</v>
      </c>
      <c r="B19" s="6">
        <v>100000</v>
      </c>
      <c r="C19" s="6">
        <f t="shared" si="0"/>
        <v>4428883.4222539729</v>
      </c>
      <c r="D19" s="6">
        <f t="shared" si="1"/>
        <v>14762.943264552101</v>
      </c>
      <c r="E19" s="6">
        <f t="shared" ref="E19:F19" si="15">B19-D19</f>
        <v>85237.056735447899</v>
      </c>
      <c r="F19" s="6">
        <f t="shared" si="15"/>
        <v>4343646.3655185252</v>
      </c>
      <c r="K19" s="10">
        <f t="shared" si="3"/>
        <v>4343925.5546759134</v>
      </c>
      <c r="L19" s="10">
        <f t="shared" si="4"/>
        <v>90498.449055748162</v>
      </c>
      <c r="M19" s="10">
        <f t="shared" si="5"/>
        <v>4253427.1056201654</v>
      </c>
    </row>
    <row r="20" spans="1:13" x14ac:dyDescent="0.25">
      <c r="A20">
        <v>14</v>
      </c>
      <c r="B20" s="6">
        <v>100000</v>
      </c>
      <c r="C20" s="6">
        <f t="shared" si="0"/>
        <v>4343646.3655185252</v>
      </c>
      <c r="D20" s="6">
        <f t="shared" si="1"/>
        <v>14478.819770512962</v>
      </c>
      <c r="E20" s="6">
        <f t="shared" ref="E20:F20" si="16">B20-D20</f>
        <v>85521.180229487043</v>
      </c>
      <c r="F20" s="6">
        <f t="shared" si="16"/>
        <v>4258125.1852890383</v>
      </c>
      <c r="K20" s="10">
        <f t="shared" si="3"/>
        <v>4253427.1056201654</v>
      </c>
      <c r="L20" s="10">
        <f t="shared" si="4"/>
        <v>90498.449055748162</v>
      </c>
      <c r="M20" s="10">
        <f t="shared" si="5"/>
        <v>4162928.6565644173</v>
      </c>
    </row>
    <row r="21" spans="1:13" x14ac:dyDescent="0.25">
      <c r="A21">
        <v>15</v>
      </c>
      <c r="B21" s="6">
        <v>100000</v>
      </c>
      <c r="C21" s="6">
        <f t="shared" si="0"/>
        <v>4258125.1852890383</v>
      </c>
      <c r="D21" s="6">
        <f t="shared" si="1"/>
        <v>14193.749198255065</v>
      </c>
      <c r="E21" s="6">
        <f t="shared" ref="E21:F21" si="17">B21-D21</f>
        <v>85806.250801744929</v>
      </c>
      <c r="F21" s="6">
        <f t="shared" si="17"/>
        <v>4172318.9344872935</v>
      </c>
      <c r="K21" s="10">
        <f t="shared" si="3"/>
        <v>4162928.6565644173</v>
      </c>
      <c r="L21" s="10">
        <f t="shared" si="4"/>
        <v>90498.449055748162</v>
      </c>
      <c r="M21" s="10">
        <f t="shared" si="5"/>
        <v>4072430.2075086692</v>
      </c>
    </row>
    <row r="22" spans="1:13" x14ac:dyDescent="0.25">
      <c r="A22">
        <v>16</v>
      </c>
      <c r="B22" s="6">
        <v>100000</v>
      </c>
      <c r="C22" s="6">
        <f t="shared" si="0"/>
        <v>4172318.9344872935</v>
      </c>
      <c r="D22" s="6">
        <f t="shared" si="1"/>
        <v>13907.728390851333</v>
      </c>
      <c r="E22" s="6">
        <f t="shared" ref="E22:F22" si="18">B22-D22</f>
        <v>86092.271609148665</v>
      </c>
      <c r="F22" s="6">
        <f t="shared" si="18"/>
        <v>4086226.662878145</v>
      </c>
      <c r="K22" s="10">
        <f t="shared" si="3"/>
        <v>4072430.2075086692</v>
      </c>
      <c r="L22" s="10">
        <f t="shared" si="4"/>
        <v>90498.449055748162</v>
      </c>
      <c r="M22" s="10">
        <f t="shared" si="5"/>
        <v>3981931.7584529212</v>
      </c>
    </row>
    <row r="23" spans="1:13" x14ac:dyDescent="0.25">
      <c r="A23">
        <v>17</v>
      </c>
      <c r="B23" s="6">
        <v>100000</v>
      </c>
      <c r="C23" s="6">
        <f t="shared" si="0"/>
        <v>4086226.662878145</v>
      </c>
      <c r="D23" s="6">
        <f t="shared" si="1"/>
        <v>13620.754180851596</v>
      </c>
      <c r="E23" s="6">
        <f t="shared" ref="E23:F23" si="19">B23-D23</f>
        <v>86379.245819148404</v>
      </c>
      <c r="F23" s="6">
        <f t="shared" si="19"/>
        <v>3999847.4170589964</v>
      </c>
      <c r="K23" s="10">
        <f t="shared" si="3"/>
        <v>3981931.7584529212</v>
      </c>
      <c r="L23" s="10">
        <f t="shared" si="4"/>
        <v>90498.449055748162</v>
      </c>
      <c r="M23" s="10">
        <f t="shared" si="5"/>
        <v>3891433.3093971731</v>
      </c>
    </row>
    <row r="24" spans="1:13" x14ac:dyDescent="0.25">
      <c r="A24">
        <v>18</v>
      </c>
      <c r="B24" s="6">
        <v>100000</v>
      </c>
      <c r="C24" s="6">
        <f t="shared" si="0"/>
        <v>3999847.4170589964</v>
      </c>
      <c r="D24" s="6">
        <f t="shared" si="1"/>
        <v>13332.823390247515</v>
      </c>
      <c r="E24" s="6">
        <f t="shared" ref="E24:F24" si="20">B24-D24</f>
        <v>86667.176609752481</v>
      </c>
      <c r="F24" s="6">
        <f t="shared" si="20"/>
        <v>3913180.2404492437</v>
      </c>
      <c r="K24" s="10">
        <f t="shared" si="3"/>
        <v>3891433.3093971731</v>
      </c>
      <c r="L24" s="10">
        <f t="shared" si="4"/>
        <v>90498.449055748162</v>
      </c>
      <c r="M24" s="10">
        <f t="shared" si="5"/>
        <v>3800934.8603414251</v>
      </c>
    </row>
    <row r="25" spans="1:13" x14ac:dyDescent="0.25">
      <c r="A25">
        <v>19</v>
      </c>
      <c r="B25" s="6">
        <v>100000</v>
      </c>
      <c r="C25" s="6">
        <f t="shared" si="0"/>
        <v>3913180.2404492437</v>
      </c>
      <c r="D25" s="6">
        <f t="shared" si="1"/>
        <v>13043.932830437399</v>
      </c>
      <c r="E25" s="6">
        <f t="shared" ref="E25:F25" si="21">B25-D25</f>
        <v>86956.067169562593</v>
      </c>
      <c r="F25" s="6">
        <f t="shared" si="21"/>
        <v>3826224.1732796812</v>
      </c>
      <c r="K25" s="10">
        <f t="shared" si="3"/>
        <v>3800934.8603414251</v>
      </c>
      <c r="L25" s="10">
        <f t="shared" si="4"/>
        <v>90498.449055748162</v>
      </c>
      <c r="M25" s="10">
        <f t="shared" si="5"/>
        <v>3710436.411285677</v>
      </c>
    </row>
    <row r="26" spans="1:13" x14ac:dyDescent="0.25">
      <c r="A26">
        <v>20</v>
      </c>
      <c r="B26" s="6">
        <v>100000</v>
      </c>
      <c r="C26" s="6">
        <f t="shared" si="0"/>
        <v>3826224.1732796812</v>
      </c>
      <c r="D26" s="6">
        <f t="shared" si="1"/>
        <v>12754.079302190879</v>
      </c>
      <c r="E26" s="6">
        <f t="shared" ref="E26:F26" si="22">B26-D26</f>
        <v>87245.920697809124</v>
      </c>
      <c r="F26" s="6">
        <f t="shared" si="22"/>
        <v>3738978.252581872</v>
      </c>
      <c r="K26" s="10">
        <f t="shared" si="3"/>
        <v>3710436.411285677</v>
      </c>
      <c r="L26" s="10">
        <f t="shared" si="4"/>
        <v>90498.449055748162</v>
      </c>
      <c r="M26" s="10">
        <f t="shared" si="5"/>
        <v>3619937.9622299289</v>
      </c>
    </row>
    <row r="27" spans="1:13" x14ac:dyDescent="0.25">
      <c r="A27">
        <v>21</v>
      </c>
      <c r="B27" s="6">
        <v>100000</v>
      </c>
      <c r="C27" s="6">
        <f t="shared" si="0"/>
        <v>3738978.252581872</v>
      </c>
      <c r="D27" s="6">
        <f t="shared" si="1"/>
        <v>12463.259595613488</v>
      </c>
      <c r="E27" s="6">
        <f t="shared" ref="E27:F27" si="23">B27-D27</f>
        <v>87536.74040438651</v>
      </c>
      <c r="F27" s="6">
        <f t="shared" si="23"/>
        <v>3651441.5121774855</v>
      </c>
      <c r="K27" s="10">
        <f t="shared" si="3"/>
        <v>3619937.9622299289</v>
      </c>
      <c r="L27" s="10">
        <f t="shared" si="4"/>
        <v>90498.449055748162</v>
      </c>
      <c r="M27" s="10">
        <f t="shared" si="5"/>
        <v>3529439.5131741809</v>
      </c>
    </row>
    <row r="28" spans="1:13" x14ac:dyDescent="0.25">
      <c r="A28">
        <v>22</v>
      </c>
      <c r="B28" s="6">
        <v>100000</v>
      </c>
      <c r="C28" s="6">
        <f t="shared" si="0"/>
        <v>3651441.5121774855</v>
      </c>
      <c r="D28" s="6">
        <f t="shared" si="1"/>
        <v>12171.470490111114</v>
      </c>
      <c r="E28" s="6">
        <f t="shared" ref="E28:F28" si="24">B28-D28</f>
        <v>87828.529509888889</v>
      </c>
      <c r="F28" s="6">
        <f t="shared" si="24"/>
        <v>3563612.9826675965</v>
      </c>
      <c r="K28" s="10">
        <f t="shared" si="3"/>
        <v>3529439.5131741809</v>
      </c>
      <c r="L28" s="10">
        <f t="shared" si="4"/>
        <v>90498.449055748162</v>
      </c>
      <c r="M28" s="10">
        <f t="shared" si="5"/>
        <v>3438941.0641184328</v>
      </c>
    </row>
    <row r="29" spans="1:13" x14ac:dyDescent="0.25">
      <c r="A29">
        <v>23</v>
      </c>
      <c r="B29" s="6">
        <v>100000</v>
      </c>
      <c r="C29" s="6">
        <f t="shared" si="0"/>
        <v>3563612.9826675965</v>
      </c>
      <c r="D29" s="6">
        <f t="shared" si="1"/>
        <v>11878.708754354328</v>
      </c>
      <c r="E29" s="6">
        <f t="shared" ref="E29:F29" si="25">B29-D29</f>
        <v>88121.291245645669</v>
      </c>
      <c r="F29" s="6">
        <f t="shared" si="25"/>
        <v>3475491.6914219507</v>
      </c>
      <c r="K29" s="10">
        <f t="shared" si="3"/>
        <v>3438941.0641184328</v>
      </c>
      <c r="L29" s="10">
        <f t="shared" si="4"/>
        <v>90498.449055748162</v>
      </c>
      <c r="M29" s="10">
        <f t="shared" si="5"/>
        <v>3348442.6150626848</v>
      </c>
    </row>
    <row r="30" spans="1:13" x14ac:dyDescent="0.25">
      <c r="A30">
        <v>24</v>
      </c>
      <c r="B30" s="6">
        <v>100000</v>
      </c>
      <c r="C30" s="6">
        <f>F29</f>
        <v>3475491.6914219507</v>
      </c>
      <c r="D30" s="6">
        <f t="shared" si="1"/>
        <v>11584.971146242606</v>
      </c>
      <c r="E30" s="6">
        <f t="shared" ref="E30" si="26">B30-D30</f>
        <v>88415.028853757394</v>
      </c>
      <c r="F30" s="6">
        <f>C30-E30</f>
        <v>3387076.6625681934</v>
      </c>
      <c r="H30" t="s">
        <v>59</v>
      </c>
      <c r="K30" s="10">
        <f t="shared" si="3"/>
        <v>3348442.6150626848</v>
      </c>
      <c r="L30" s="10">
        <f t="shared" si="4"/>
        <v>90498.449055748162</v>
      </c>
      <c r="M30" s="10">
        <f t="shared" si="5"/>
        <v>3257944.1660069367</v>
      </c>
    </row>
    <row r="31" spans="1:13" x14ac:dyDescent="0.25">
      <c r="A31">
        <v>25</v>
      </c>
      <c r="B31" s="6">
        <v>106000</v>
      </c>
      <c r="C31" s="6">
        <f>'Building Lease -2 '!G59</f>
        <v>3590301.2623222317</v>
      </c>
      <c r="D31" s="6">
        <f t="shared" si="1"/>
        <v>11967.669677640351</v>
      </c>
      <c r="E31" s="6">
        <f t="shared" ref="E31:F31" si="27">B31-D31</f>
        <v>94032.330322359645</v>
      </c>
      <c r="F31" s="6">
        <f t="shared" si="27"/>
        <v>3496268.931999872</v>
      </c>
      <c r="H31" s="10">
        <f>C31-F30</f>
        <v>203224.59975403827</v>
      </c>
      <c r="K31" s="10">
        <f>M30+H31</f>
        <v>3461168.765760975</v>
      </c>
      <c r="L31" s="10">
        <f>K31/36</f>
        <v>96143.576826693752</v>
      </c>
      <c r="M31" s="10">
        <f t="shared" si="5"/>
        <v>3365025.188934281</v>
      </c>
    </row>
    <row r="32" spans="1:13" x14ac:dyDescent="0.25">
      <c r="A32">
        <v>26</v>
      </c>
      <c r="B32" s="6">
        <v>106000</v>
      </c>
      <c r="C32" s="6">
        <f t="shared" si="0"/>
        <v>3496268.931999872</v>
      </c>
      <c r="D32" s="6">
        <f t="shared" si="1"/>
        <v>11654.228607909929</v>
      </c>
      <c r="E32" s="6">
        <f t="shared" ref="E32:F32" si="28">B32-D32</f>
        <v>94345.771392090071</v>
      </c>
      <c r="F32" s="6">
        <f t="shared" si="28"/>
        <v>3401923.1606077817</v>
      </c>
      <c r="K32" s="10">
        <f t="shared" si="3"/>
        <v>3365025.188934281</v>
      </c>
      <c r="L32" s="10">
        <f t="shared" si="4"/>
        <v>96143.576826693752</v>
      </c>
      <c r="M32" s="10">
        <f t="shared" si="5"/>
        <v>3268881.612107587</v>
      </c>
    </row>
    <row r="33" spans="1:13" x14ac:dyDescent="0.25">
      <c r="A33">
        <v>27</v>
      </c>
      <c r="B33" s="6">
        <v>106000</v>
      </c>
      <c r="C33" s="6">
        <f t="shared" si="0"/>
        <v>3401923.1606077817</v>
      </c>
      <c r="D33" s="6">
        <f t="shared" si="1"/>
        <v>11339.742734718218</v>
      </c>
      <c r="E33" s="6">
        <f t="shared" ref="E33:F33" si="29">B33-D33</f>
        <v>94660.257265281776</v>
      </c>
      <c r="F33" s="6">
        <f t="shared" si="29"/>
        <v>3307262.9033424999</v>
      </c>
      <c r="K33" s="10">
        <f t="shared" si="3"/>
        <v>3268881.612107587</v>
      </c>
      <c r="L33" s="10">
        <f t="shared" si="4"/>
        <v>96143.576826693752</v>
      </c>
      <c r="M33" s="10">
        <f t="shared" si="5"/>
        <v>3172738.0352808931</v>
      </c>
    </row>
    <row r="34" spans="1:13" x14ac:dyDescent="0.25">
      <c r="A34">
        <v>28</v>
      </c>
      <c r="B34" s="6">
        <v>106000</v>
      </c>
      <c r="C34" s="6">
        <f t="shared" si="0"/>
        <v>3307262.9033424999</v>
      </c>
      <c r="D34" s="6">
        <f t="shared" si="1"/>
        <v>11024.208575387365</v>
      </c>
      <c r="E34" s="6">
        <f t="shared" ref="E34:F34" si="30">B34-D34</f>
        <v>94975.791424612631</v>
      </c>
      <c r="F34" s="6">
        <f t="shared" si="30"/>
        <v>3212287.1119178873</v>
      </c>
      <c r="K34" s="10">
        <f t="shared" si="3"/>
        <v>3172738.0352808931</v>
      </c>
      <c r="L34" s="10">
        <f t="shared" si="4"/>
        <v>96143.576826693752</v>
      </c>
      <c r="M34" s="10">
        <f t="shared" si="5"/>
        <v>3076594.4584541991</v>
      </c>
    </row>
    <row r="35" spans="1:13" x14ac:dyDescent="0.25">
      <c r="A35">
        <v>29</v>
      </c>
      <c r="B35" s="6">
        <v>106000</v>
      </c>
      <c r="C35" s="6">
        <f t="shared" si="0"/>
        <v>3212287.1119178873</v>
      </c>
      <c r="D35" s="6">
        <f t="shared" si="1"/>
        <v>10707.622635630587</v>
      </c>
      <c r="E35" s="6">
        <f t="shared" ref="E35:F35" si="31">B35-D35</f>
        <v>95292.377364369415</v>
      </c>
      <c r="F35" s="6">
        <f t="shared" si="31"/>
        <v>3116994.7345535178</v>
      </c>
      <c r="K35" s="10">
        <f t="shared" si="3"/>
        <v>3076594.4584541991</v>
      </c>
      <c r="L35" s="10">
        <f t="shared" si="4"/>
        <v>96143.576826693752</v>
      </c>
      <c r="M35" s="10">
        <f t="shared" si="5"/>
        <v>2980450.8816275052</v>
      </c>
    </row>
    <row r="36" spans="1:13" x14ac:dyDescent="0.25">
      <c r="A36">
        <v>30</v>
      </c>
      <c r="B36" s="6">
        <v>106000</v>
      </c>
      <c r="C36" s="6">
        <f t="shared" si="0"/>
        <v>3116994.7345535178</v>
      </c>
      <c r="D36" s="6">
        <f t="shared" si="1"/>
        <v>10389.981409513481</v>
      </c>
      <c r="E36" s="6">
        <f t="shared" ref="E36:F36" si="32">B36-D36</f>
        <v>95610.018590486521</v>
      </c>
      <c r="F36" s="6">
        <f t="shared" si="32"/>
        <v>3021384.7159630312</v>
      </c>
      <c r="K36" s="10">
        <f t="shared" si="3"/>
        <v>2980450.8816275052</v>
      </c>
      <c r="L36" s="10">
        <f t="shared" si="4"/>
        <v>96143.576826693752</v>
      </c>
      <c r="M36" s="10">
        <f t="shared" si="5"/>
        <v>2884307.3048008112</v>
      </c>
    </row>
    <row r="37" spans="1:13" x14ac:dyDescent="0.25">
      <c r="A37">
        <v>31</v>
      </c>
      <c r="B37" s="6">
        <v>106000</v>
      </c>
      <c r="C37" s="6">
        <f t="shared" si="0"/>
        <v>3021384.7159630312</v>
      </c>
      <c r="D37" s="6">
        <f t="shared" si="1"/>
        <v>10071.281379415199</v>
      </c>
      <c r="E37" s="6">
        <f t="shared" ref="E37:F37" si="33">B37-D37</f>
        <v>95928.718620584797</v>
      </c>
      <c r="F37" s="6">
        <f t="shared" si="33"/>
        <v>2925455.9973424464</v>
      </c>
      <c r="K37" s="10">
        <f t="shared" si="3"/>
        <v>2884307.3048008112</v>
      </c>
      <c r="L37" s="10">
        <f t="shared" si="4"/>
        <v>96143.576826693752</v>
      </c>
      <c r="M37" s="10">
        <f t="shared" si="5"/>
        <v>2788163.7279741173</v>
      </c>
    </row>
    <row r="38" spans="1:13" x14ac:dyDescent="0.25">
      <c r="A38">
        <v>32</v>
      </c>
      <c r="B38" s="6">
        <v>106000</v>
      </c>
      <c r="C38" s="6">
        <f t="shared" si="0"/>
        <v>2925455.9973424464</v>
      </c>
      <c r="D38" s="6">
        <f t="shared" si="1"/>
        <v>9751.5190159894883</v>
      </c>
      <c r="E38" s="6">
        <f t="shared" ref="E38:F38" si="34">B38-D38</f>
        <v>96248.480984010515</v>
      </c>
      <c r="F38" s="6">
        <f t="shared" si="34"/>
        <v>2829207.5163584356</v>
      </c>
      <c r="K38" s="10">
        <f t="shared" si="3"/>
        <v>2788163.7279741173</v>
      </c>
      <c r="L38" s="10">
        <f t="shared" si="4"/>
        <v>96143.576826693752</v>
      </c>
      <c r="M38" s="10">
        <f t="shared" si="5"/>
        <v>2692020.1511474233</v>
      </c>
    </row>
    <row r="39" spans="1:13" x14ac:dyDescent="0.25">
      <c r="A39">
        <v>33</v>
      </c>
      <c r="B39" s="6">
        <v>106000</v>
      </c>
      <c r="C39" s="6">
        <f t="shared" si="0"/>
        <v>2829207.5163584356</v>
      </c>
      <c r="D39" s="6">
        <f t="shared" si="1"/>
        <v>9430.6907781256123</v>
      </c>
      <c r="E39" s="6">
        <f t="shared" ref="E39:F39" si="35">B39-D39</f>
        <v>96569.309221874384</v>
      </c>
      <c r="F39" s="6">
        <f t="shared" si="35"/>
        <v>2732638.2071365612</v>
      </c>
      <c r="K39" s="10">
        <f t="shared" si="3"/>
        <v>2692020.1511474233</v>
      </c>
      <c r="L39" s="10">
        <f t="shared" si="4"/>
        <v>96143.576826693752</v>
      </c>
      <c r="M39" s="10">
        <f t="shared" si="5"/>
        <v>2595876.5743207294</v>
      </c>
    </row>
    <row r="40" spans="1:13" x14ac:dyDescent="0.25">
      <c r="A40">
        <v>34</v>
      </c>
      <c r="B40" s="6">
        <v>106000</v>
      </c>
      <c r="C40" s="6">
        <f t="shared" si="0"/>
        <v>2732638.2071365612</v>
      </c>
      <c r="D40" s="6">
        <f t="shared" si="1"/>
        <v>9108.7931129091339</v>
      </c>
      <c r="E40" s="6">
        <f t="shared" ref="E40:F40" si="36">B40-D40</f>
        <v>96891.20688709087</v>
      </c>
      <c r="F40" s="6">
        <f t="shared" si="36"/>
        <v>2635747.0002494701</v>
      </c>
      <c r="K40" s="10">
        <f t="shared" si="3"/>
        <v>2595876.5743207294</v>
      </c>
      <c r="L40" s="10">
        <f t="shared" si="4"/>
        <v>96143.576826693752</v>
      </c>
      <c r="M40" s="10">
        <f t="shared" si="5"/>
        <v>2499732.9974940354</v>
      </c>
    </row>
    <row r="41" spans="1:13" x14ac:dyDescent="0.25">
      <c r="A41">
        <v>35</v>
      </c>
      <c r="B41" s="6">
        <v>106000</v>
      </c>
      <c r="C41" s="6">
        <f t="shared" si="0"/>
        <v>2635747.0002494701</v>
      </c>
      <c r="D41" s="6">
        <f t="shared" si="1"/>
        <v>8785.8224555825673</v>
      </c>
      <c r="E41" s="6">
        <f t="shared" ref="E41:F41" si="37">B41-D41</f>
        <v>97214.177544417427</v>
      </c>
      <c r="F41" s="6">
        <f t="shared" si="37"/>
        <v>2538532.8227050528</v>
      </c>
      <c r="K41" s="10">
        <f t="shared" si="3"/>
        <v>2499732.9974940354</v>
      </c>
      <c r="L41" s="10">
        <f t="shared" si="4"/>
        <v>96143.576826693752</v>
      </c>
      <c r="M41" s="10">
        <f t="shared" si="5"/>
        <v>2403589.4206673414</v>
      </c>
    </row>
    <row r="42" spans="1:13" x14ac:dyDescent="0.25">
      <c r="A42">
        <v>36</v>
      </c>
      <c r="B42" s="6">
        <v>106000</v>
      </c>
      <c r="C42" s="6">
        <f t="shared" si="0"/>
        <v>2538532.8227050528</v>
      </c>
      <c r="D42" s="6">
        <f t="shared" si="1"/>
        <v>8461.7752295059017</v>
      </c>
      <c r="E42" s="6">
        <f t="shared" ref="E42:F42" si="38">B42-D42</f>
        <v>97538.224770494096</v>
      </c>
      <c r="F42" s="6">
        <f t="shared" si="38"/>
        <v>2440994.5979345585</v>
      </c>
      <c r="K42" s="10">
        <f t="shared" si="3"/>
        <v>2403589.4206673414</v>
      </c>
      <c r="L42" s="10">
        <f t="shared" si="4"/>
        <v>96143.576826693752</v>
      </c>
      <c r="M42" s="10">
        <f t="shared" si="5"/>
        <v>2307445.8438406475</v>
      </c>
    </row>
    <row r="43" spans="1:13" x14ac:dyDescent="0.25">
      <c r="A43">
        <v>37</v>
      </c>
      <c r="B43" s="6">
        <v>106000</v>
      </c>
      <c r="C43" s="6">
        <f t="shared" si="0"/>
        <v>2440994.5979345585</v>
      </c>
      <c r="D43" s="6">
        <f t="shared" si="1"/>
        <v>8136.6478461169954</v>
      </c>
      <c r="E43" s="6">
        <f t="shared" ref="E43:F43" si="39">B43-D43</f>
        <v>97863.35215388301</v>
      </c>
      <c r="F43" s="6">
        <f t="shared" si="39"/>
        <v>2343131.2457806757</v>
      </c>
      <c r="K43" s="10">
        <f t="shared" si="3"/>
        <v>2307445.8438406475</v>
      </c>
      <c r="L43" s="10">
        <f t="shared" si="4"/>
        <v>96143.576826693752</v>
      </c>
      <c r="M43" s="10">
        <f t="shared" si="5"/>
        <v>2211302.2670139535</v>
      </c>
    </row>
    <row r="44" spans="1:13" x14ac:dyDescent="0.25">
      <c r="A44">
        <v>38</v>
      </c>
      <c r="B44" s="6">
        <v>106000</v>
      </c>
      <c r="C44" s="6">
        <f t="shared" si="0"/>
        <v>2343131.2457806757</v>
      </c>
      <c r="D44" s="6">
        <f t="shared" si="1"/>
        <v>7810.4367048918366</v>
      </c>
      <c r="E44" s="6">
        <f t="shared" ref="E44:F44" si="40">B44-D44</f>
        <v>98189.563295108164</v>
      </c>
      <c r="F44" s="6">
        <f t="shared" si="40"/>
        <v>2244941.6824855674</v>
      </c>
      <c r="K44" s="10">
        <f t="shared" si="3"/>
        <v>2211302.2670139535</v>
      </c>
      <c r="L44" s="10">
        <f t="shared" si="4"/>
        <v>96143.576826693752</v>
      </c>
      <c r="M44" s="10">
        <f t="shared" si="5"/>
        <v>2115158.6901872596</v>
      </c>
    </row>
    <row r="45" spans="1:13" x14ac:dyDescent="0.25">
      <c r="A45">
        <v>39</v>
      </c>
      <c r="B45" s="6">
        <v>106000</v>
      </c>
      <c r="C45" s="6">
        <f t="shared" si="0"/>
        <v>2244941.6824855674</v>
      </c>
      <c r="D45" s="6">
        <f t="shared" si="1"/>
        <v>7483.1381933046641</v>
      </c>
      <c r="E45" s="6">
        <f t="shared" ref="E45:F45" si="41">B45-D45</f>
        <v>98516.861806695335</v>
      </c>
      <c r="F45" s="6">
        <f t="shared" si="41"/>
        <v>2146424.8206788721</v>
      </c>
      <c r="K45" s="10">
        <f t="shared" si="3"/>
        <v>2115158.6901872596</v>
      </c>
      <c r="L45" s="10">
        <f t="shared" si="4"/>
        <v>96143.576826693752</v>
      </c>
      <c r="M45" s="10">
        <f t="shared" si="5"/>
        <v>2019015.1133605659</v>
      </c>
    </row>
    <row r="46" spans="1:13" x14ac:dyDescent="0.25">
      <c r="A46">
        <v>40</v>
      </c>
      <c r="B46" s="6">
        <v>106000</v>
      </c>
      <c r="C46" s="6">
        <f t="shared" si="0"/>
        <v>2146424.8206788721</v>
      </c>
      <c r="D46" s="6">
        <f t="shared" si="1"/>
        <v>7154.7486867879661</v>
      </c>
      <c r="E46" s="6">
        <f t="shared" ref="E46:F46" si="42">B46-D46</f>
        <v>98845.251313212037</v>
      </c>
      <c r="F46" s="6">
        <f t="shared" si="42"/>
        <v>2047579.56936566</v>
      </c>
      <c r="K46" s="10">
        <f t="shared" si="3"/>
        <v>2019015.1133605659</v>
      </c>
      <c r="L46" s="10">
        <f t="shared" si="4"/>
        <v>96143.576826693752</v>
      </c>
      <c r="M46" s="10">
        <f t="shared" si="5"/>
        <v>1922871.5365338721</v>
      </c>
    </row>
    <row r="47" spans="1:13" x14ac:dyDescent="0.25">
      <c r="A47">
        <v>41</v>
      </c>
      <c r="B47" s="6">
        <v>106000</v>
      </c>
      <c r="C47" s="6">
        <f t="shared" si="0"/>
        <v>2047579.56936566</v>
      </c>
      <c r="D47" s="6">
        <f t="shared" si="1"/>
        <v>6825.2645486923429</v>
      </c>
      <c r="E47" s="6">
        <f t="shared" ref="E47:F47" si="43">B47-D47</f>
        <v>99174.735451307657</v>
      </c>
      <c r="F47" s="6">
        <f t="shared" si="43"/>
        <v>1948404.8339143523</v>
      </c>
      <c r="K47" s="10">
        <f t="shared" si="3"/>
        <v>1922871.5365338721</v>
      </c>
      <c r="L47" s="10">
        <f t="shared" si="4"/>
        <v>96143.576826693752</v>
      </c>
      <c r="M47" s="10">
        <f t="shared" si="5"/>
        <v>1826727.9597071784</v>
      </c>
    </row>
    <row r="48" spans="1:13" x14ac:dyDescent="0.25">
      <c r="A48">
        <v>42</v>
      </c>
      <c r="B48" s="6">
        <v>106000</v>
      </c>
      <c r="C48" s="6">
        <f t="shared" si="0"/>
        <v>1948404.8339143523</v>
      </c>
      <c r="D48" s="6">
        <f t="shared" si="1"/>
        <v>6494.6821302462295</v>
      </c>
      <c r="E48" s="6">
        <f t="shared" ref="E48:F48" si="44">B48-D48</f>
        <v>99505.317869753766</v>
      </c>
      <c r="F48" s="6">
        <f t="shared" si="44"/>
        <v>1848899.5160445985</v>
      </c>
      <c r="K48" s="10">
        <f t="shared" si="3"/>
        <v>1826727.9597071784</v>
      </c>
      <c r="L48" s="10">
        <f t="shared" si="4"/>
        <v>96143.576826693752</v>
      </c>
      <c r="M48" s="10">
        <f t="shared" si="5"/>
        <v>1730584.3828804847</v>
      </c>
    </row>
    <row r="49" spans="1:13" x14ac:dyDescent="0.25">
      <c r="A49">
        <v>43</v>
      </c>
      <c r="B49" s="6">
        <v>106000</v>
      </c>
      <c r="C49" s="6">
        <f t="shared" si="0"/>
        <v>1848899.5160445985</v>
      </c>
      <c r="D49" s="6">
        <f t="shared" si="1"/>
        <v>6162.9977705154897</v>
      </c>
      <c r="E49" s="6">
        <f t="shared" ref="E49:F49" si="45">B49-D49</f>
        <v>99837.002229484511</v>
      </c>
      <c r="F49" s="6">
        <f t="shared" si="45"/>
        <v>1749062.513815114</v>
      </c>
      <c r="K49" s="10">
        <f t="shared" si="3"/>
        <v>1730584.3828804847</v>
      </c>
      <c r="L49" s="10">
        <f t="shared" si="4"/>
        <v>96143.576826693752</v>
      </c>
      <c r="M49" s="10">
        <f t="shared" si="5"/>
        <v>1634440.806053791</v>
      </c>
    </row>
    <row r="50" spans="1:13" x14ac:dyDescent="0.25">
      <c r="A50">
        <v>44</v>
      </c>
      <c r="B50" s="6">
        <v>106000</v>
      </c>
      <c r="C50" s="6">
        <f t="shared" si="0"/>
        <v>1749062.513815114</v>
      </c>
      <c r="D50" s="6">
        <f t="shared" si="1"/>
        <v>5830.2077963628753</v>
      </c>
      <c r="E50" s="6">
        <f t="shared" ref="E50:F50" si="46">B50-D50</f>
        <v>100169.79220363713</v>
      </c>
      <c r="F50" s="6">
        <f t="shared" si="46"/>
        <v>1648892.721611477</v>
      </c>
      <c r="K50" s="10">
        <f t="shared" si="3"/>
        <v>1634440.806053791</v>
      </c>
      <c r="L50" s="10">
        <f t="shared" si="4"/>
        <v>96143.576826693752</v>
      </c>
      <c r="M50" s="10">
        <f t="shared" si="5"/>
        <v>1538297.2292270972</v>
      </c>
    </row>
    <row r="51" spans="1:13" x14ac:dyDescent="0.25">
      <c r="A51">
        <v>45</v>
      </c>
      <c r="B51" s="6">
        <v>106000</v>
      </c>
      <c r="C51" s="6">
        <f t="shared" si="0"/>
        <v>1648892.721611477</v>
      </c>
      <c r="D51" s="6">
        <f t="shared" si="1"/>
        <v>5496.3085224073493</v>
      </c>
      <c r="E51" s="6">
        <f t="shared" ref="E51:F51" si="47">B51-D51</f>
        <v>100503.69147759266</v>
      </c>
      <c r="F51" s="6">
        <f t="shared" si="47"/>
        <v>1548389.0301338844</v>
      </c>
      <c r="K51" s="10">
        <f t="shared" si="3"/>
        <v>1538297.2292270972</v>
      </c>
      <c r="L51" s="10">
        <f t="shared" si="4"/>
        <v>96143.576826693752</v>
      </c>
      <c r="M51" s="10">
        <f t="shared" si="5"/>
        <v>1442153.6524004035</v>
      </c>
    </row>
    <row r="52" spans="1:13" x14ac:dyDescent="0.25">
      <c r="A52">
        <v>46</v>
      </c>
      <c r="B52" s="6">
        <v>106000</v>
      </c>
      <c r="C52" s="6">
        <f t="shared" si="0"/>
        <v>1548389.0301338844</v>
      </c>
      <c r="D52" s="6">
        <f t="shared" si="1"/>
        <v>5161.2962509832714</v>
      </c>
      <c r="E52" s="6">
        <f t="shared" ref="E52:F52" si="48">B52-D52</f>
        <v>100838.70374901673</v>
      </c>
      <c r="F52" s="6">
        <f t="shared" si="48"/>
        <v>1447550.3263848678</v>
      </c>
      <c r="K52" s="10">
        <f t="shared" si="3"/>
        <v>1442153.6524004035</v>
      </c>
      <c r="L52" s="10">
        <f t="shared" si="4"/>
        <v>96143.576826693752</v>
      </c>
      <c r="M52" s="10">
        <f t="shared" si="5"/>
        <v>1346010.0755737098</v>
      </c>
    </row>
    <row r="53" spans="1:13" x14ac:dyDescent="0.25">
      <c r="A53">
        <v>47</v>
      </c>
      <c r="B53" s="6">
        <v>106000</v>
      </c>
      <c r="C53" s="6">
        <f t="shared" si="0"/>
        <v>1447550.3263848678</v>
      </c>
      <c r="D53" s="6">
        <f t="shared" si="1"/>
        <v>4825.1672720994502</v>
      </c>
      <c r="E53" s="6">
        <f t="shared" ref="E53:F53" si="49">B53-D53</f>
        <v>101174.83272790055</v>
      </c>
      <c r="F53" s="6">
        <f t="shared" si="49"/>
        <v>1346375.4936569673</v>
      </c>
      <c r="K53" s="10">
        <f t="shared" si="3"/>
        <v>1346010.0755737098</v>
      </c>
      <c r="L53" s="10">
        <f t="shared" si="4"/>
        <v>96143.576826693752</v>
      </c>
      <c r="M53" s="10">
        <f t="shared" si="5"/>
        <v>1249866.4987470161</v>
      </c>
    </row>
    <row r="54" spans="1:13" x14ac:dyDescent="0.25">
      <c r="A54">
        <v>48</v>
      </c>
      <c r="B54" s="6">
        <v>106000</v>
      </c>
      <c r="C54" s="6">
        <f t="shared" si="0"/>
        <v>1346375.4936569673</v>
      </c>
      <c r="D54" s="6">
        <f t="shared" si="1"/>
        <v>4487.91786339806</v>
      </c>
      <c r="E54" s="6">
        <f t="shared" ref="E54:F54" si="50">B54-D54</f>
        <v>101512.08213660194</v>
      </c>
      <c r="F54" s="6">
        <f t="shared" si="50"/>
        <v>1244863.4115203654</v>
      </c>
      <c r="K54" s="10">
        <f t="shared" si="3"/>
        <v>1249866.4987470161</v>
      </c>
      <c r="L54" s="10">
        <f t="shared" si="4"/>
        <v>96143.576826693752</v>
      </c>
      <c r="M54" s="10">
        <f t="shared" si="5"/>
        <v>1153722.9219203223</v>
      </c>
    </row>
    <row r="55" spans="1:13" x14ac:dyDescent="0.25">
      <c r="A55">
        <v>49</v>
      </c>
      <c r="B55" s="6">
        <v>106000</v>
      </c>
      <c r="C55" s="6">
        <f t="shared" si="0"/>
        <v>1244863.4115203654</v>
      </c>
      <c r="D55" s="6">
        <f t="shared" si="1"/>
        <v>4149.5442901134138</v>
      </c>
      <c r="E55" s="6">
        <f t="shared" ref="E55:F55" si="51">B55-D55</f>
        <v>101850.45570988659</v>
      </c>
      <c r="F55" s="6">
        <f t="shared" si="51"/>
        <v>1143012.9558104789</v>
      </c>
      <c r="K55" s="10">
        <f t="shared" si="3"/>
        <v>1153722.9219203223</v>
      </c>
      <c r="L55" s="10">
        <f t="shared" si="4"/>
        <v>96143.576826693752</v>
      </c>
      <c r="M55" s="10">
        <f t="shared" si="5"/>
        <v>1057579.3450936286</v>
      </c>
    </row>
    <row r="56" spans="1:13" x14ac:dyDescent="0.25">
      <c r="A56">
        <v>50</v>
      </c>
      <c r="B56" s="6">
        <v>106000</v>
      </c>
      <c r="C56" s="6">
        <f t="shared" si="0"/>
        <v>1143012.9558104789</v>
      </c>
      <c r="D56" s="6">
        <f t="shared" si="1"/>
        <v>3810.0428050306109</v>
      </c>
      <c r="E56" s="6">
        <f t="shared" ref="E56:F56" si="52">B56-D56</f>
        <v>102189.95719496939</v>
      </c>
      <c r="F56" s="6">
        <f t="shared" si="52"/>
        <v>1040822.9986155095</v>
      </c>
      <c r="K56" s="10">
        <f t="shared" si="3"/>
        <v>1057579.3450936286</v>
      </c>
      <c r="L56" s="10">
        <f t="shared" si="4"/>
        <v>96143.576826693752</v>
      </c>
      <c r="M56" s="10">
        <f t="shared" si="5"/>
        <v>961435.7682669349</v>
      </c>
    </row>
    <row r="57" spans="1:13" x14ac:dyDescent="0.25">
      <c r="A57">
        <v>51</v>
      </c>
      <c r="B57" s="6">
        <v>106000</v>
      </c>
      <c r="C57" s="6">
        <f t="shared" si="0"/>
        <v>1040822.9986155095</v>
      </c>
      <c r="D57" s="6">
        <f t="shared" si="1"/>
        <v>3469.409648444032</v>
      </c>
      <c r="E57" s="6">
        <f t="shared" ref="E57:F57" si="53">B57-D57</f>
        <v>102530.59035155596</v>
      </c>
      <c r="F57" s="6">
        <f t="shared" si="53"/>
        <v>938292.40826395352</v>
      </c>
      <c r="K57" s="10">
        <f t="shared" si="3"/>
        <v>961435.7682669349</v>
      </c>
      <c r="L57" s="10">
        <f t="shared" si="4"/>
        <v>96143.576826693752</v>
      </c>
      <c r="M57" s="10">
        <f t="shared" si="5"/>
        <v>865292.19144024118</v>
      </c>
    </row>
    <row r="58" spans="1:13" x14ac:dyDescent="0.25">
      <c r="A58">
        <v>52</v>
      </c>
      <c r="B58" s="6">
        <v>106000</v>
      </c>
      <c r="C58" s="6">
        <f t="shared" si="0"/>
        <v>938292.40826395352</v>
      </c>
      <c r="D58" s="6">
        <f t="shared" si="1"/>
        <v>3127.6410481157091</v>
      </c>
      <c r="E58" s="6">
        <f t="shared" ref="E58:F58" si="54">B58-D58</f>
        <v>102872.35895188429</v>
      </c>
      <c r="F58" s="6">
        <f t="shared" si="54"/>
        <v>835420.0493120692</v>
      </c>
      <c r="K58" s="10">
        <f t="shared" si="3"/>
        <v>865292.19144024118</v>
      </c>
      <c r="L58" s="10">
        <f t="shared" si="4"/>
        <v>96143.576826693752</v>
      </c>
      <c r="M58" s="10">
        <f t="shared" si="5"/>
        <v>769148.61461354746</v>
      </c>
    </row>
    <row r="59" spans="1:13" x14ac:dyDescent="0.25">
      <c r="A59">
        <v>53</v>
      </c>
      <c r="B59" s="6">
        <v>106000</v>
      </c>
      <c r="C59" s="6">
        <f t="shared" si="0"/>
        <v>835420.0493120692</v>
      </c>
      <c r="D59" s="6">
        <f t="shared" si="1"/>
        <v>2784.7332192335475</v>
      </c>
      <c r="E59" s="6">
        <f t="shared" ref="E59:F59" si="55">B59-D59</f>
        <v>103215.26678076645</v>
      </c>
      <c r="F59" s="6">
        <f t="shared" si="55"/>
        <v>732204.78253130277</v>
      </c>
      <c r="K59" s="10">
        <f t="shared" si="3"/>
        <v>769148.61461354746</v>
      </c>
      <c r="L59" s="10">
        <f t="shared" si="4"/>
        <v>96143.576826693752</v>
      </c>
      <c r="M59" s="10">
        <f t="shared" si="5"/>
        <v>673005.03778685373</v>
      </c>
    </row>
    <row r="60" spans="1:13" x14ac:dyDescent="0.25">
      <c r="A60">
        <v>54</v>
      </c>
      <c r="B60" s="6">
        <v>106000</v>
      </c>
      <c r="C60" s="6">
        <f t="shared" si="0"/>
        <v>732204.78253130277</v>
      </c>
      <c r="D60" s="6">
        <f t="shared" si="1"/>
        <v>2440.6823643694152</v>
      </c>
      <c r="E60" s="6">
        <f t="shared" ref="E60:F60" si="56">B60-D60</f>
        <v>103559.31763563058</v>
      </c>
      <c r="F60" s="6">
        <f t="shared" si="56"/>
        <v>628645.46489567216</v>
      </c>
      <c r="K60" s="10">
        <f t="shared" si="3"/>
        <v>673005.03778685373</v>
      </c>
      <c r="L60" s="10">
        <f t="shared" si="4"/>
        <v>96143.576826693752</v>
      </c>
      <c r="M60" s="10">
        <f t="shared" si="5"/>
        <v>576861.46096016001</v>
      </c>
    </row>
    <row r="61" spans="1:13" x14ac:dyDescent="0.25">
      <c r="A61">
        <v>55</v>
      </c>
      <c r="B61" s="6">
        <v>106000</v>
      </c>
      <c r="C61" s="6">
        <f t="shared" si="0"/>
        <v>628645.46489567216</v>
      </c>
      <c r="D61" s="6">
        <f t="shared" si="1"/>
        <v>2095.4846734370853</v>
      </c>
      <c r="E61" s="6">
        <f t="shared" ref="E61:F61" si="57">B61-D61</f>
        <v>103904.51532656292</v>
      </c>
      <c r="F61" s="6">
        <f t="shared" si="57"/>
        <v>524740.94956910925</v>
      </c>
      <c r="K61" s="10">
        <f t="shared" si="3"/>
        <v>576861.46096016001</v>
      </c>
      <c r="L61" s="10">
        <f t="shared" si="4"/>
        <v>96143.576826693752</v>
      </c>
      <c r="M61" s="10">
        <f t="shared" si="5"/>
        <v>480717.88413346629</v>
      </c>
    </row>
    <row r="62" spans="1:13" x14ac:dyDescent="0.25">
      <c r="A62">
        <v>56</v>
      </c>
      <c r="B62" s="6">
        <v>106000</v>
      </c>
      <c r="C62" s="6">
        <f t="shared" si="0"/>
        <v>524740.94956910925</v>
      </c>
      <c r="D62" s="6">
        <f t="shared" si="1"/>
        <v>1749.1363236500476</v>
      </c>
      <c r="E62" s="6">
        <f t="shared" ref="E62:F62" si="58">B62-D62</f>
        <v>104250.86367634995</v>
      </c>
      <c r="F62" s="6">
        <f t="shared" si="58"/>
        <v>420490.08589275926</v>
      </c>
      <c r="K62" s="10">
        <f t="shared" si="3"/>
        <v>480717.88413346629</v>
      </c>
      <c r="L62" s="10">
        <f t="shared" si="4"/>
        <v>96143.576826693752</v>
      </c>
      <c r="M62" s="10">
        <f t="shared" si="5"/>
        <v>384574.30730677256</v>
      </c>
    </row>
    <row r="63" spans="1:13" x14ac:dyDescent="0.25">
      <c r="A63">
        <v>57</v>
      </c>
      <c r="B63" s="6">
        <v>106000</v>
      </c>
      <c r="C63" s="6">
        <f t="shared" si="0"/>
        <v>420490.08589275926</v>
      </c>
      <c r="D63" s="6">
        <f t="shared" si="1"/>
        <v>1401.633479479169</v>
      </c>
      <c r="E63" s="6">
        <f t="shared" ref="E63:F63" si="59">B63-D63</f>
        <v>104598.36652052084</v>
      </c>
      <c r="F63" s="6">
        <f t="shared" si="59"/>
        <v>315891.71937223844</v>
      </c>
      <c r="K63" s="10">
        <f t="shared" si="3"/>
        <v>384574.30730677256</v>
      </c>
      <c r="L63" s="10">
        <f t="shared" si="4"/>
        <v>96143.576826693752</v>
      </c>
      <c r="M63" s="10">
        <f t="shared" si="5"/>
        <v>288430.73048007884</v>
      </c>
    </row>
    <row r="64" spans="1:13" x14ac:dyDescent="0.25">
      <c r="A64">
        <v>58</v>
      </c>
      <c r="B64" s="6">
        <v>106000</v>
      </c>
      <c r="C64" s="6">
        <f t="shared" si="0"/>
        <v>315891.71937223844</v>
      </c>
      <c r="D64" s="6">
        <f t="shared" si="1"/>
        <v>1052.9722926102218</v>
      </c>
      <c r="E64" s="6">
        <f t="shared" ref="E64:F64" si="60">B64-D64</f>
        <v>104947.02770738977</v>
      </c>
      <c r="F64" s="6">
        <f t="shared" si="60"/>
        <v>210944.69166484865</v>
      </c>
      <c r="K64" s="10">
        <f t="shared" si="3"/>
        <v>288430.73048007884</v>
      </c>
      <c r="L64" s="10">
        <f t="shared" si="4"/>
        <v>96143.576826693752</v>
      </c>
      <c r="M64" s="10">
        <f t="shared" si="5"/>
        <v>192287.15365338509</v>
      </c>
    </row>
    <row r="65" spans="1:13" x14ac:dyDescent="0.25">
      <c r="A65">
        <v>59</v>
      </c>
      <c r="B65" s="6">
        <v>106000</v>
      </c>
      <c r="C65" s="6">
        <f t="shared" si="0"/>
        <v>210944.69166484865</v>
      </c>
      <c r="D65" s="6">
        <f t="shared" si="1"/>
        <v>703.14890190126494</v>
      </c>
      <c r="E65" s="6">
        <f t="shared" ref="E65:F65" si="61">B65-D65</f>
        <v>105296.85109809873</v>
      </c>
      <c r="F65" s="6">
        <f t="shared" si="61"/>
        <v>105647.84056674992</v>
      </c>
      <c r="K65" s="10">
        <f t="shared" si="3"/>
        <v>192287.15365338509</v>
      </c>
      <c r="L65" s="10">
        <f t="shared" si="4"/>
        <v>96143.576826693752</v>
      </c>
      <c r="M65" s="10">
        <f t="shared" si="5"/>
        <v>96143.576826691336</v>
      </c>
    </row>
    <row r="66" spans="1:13" x14ac:dyDescent="0.25">
      <c r="A66">
        <v>60</v>
      </c>
      <c r="B66" s="6">
        <v>106000</v>
      </c>
      <c r="C66" s="6">
        <f t="shared" si="0"/>
        <v>105647.84056674992</v>
      </c>
      <c r="D66" s="6">
        <f t="shared" si="1"/>
        <v>352.15943333988622</v>
      </c>
      <c r="E66" s="6">
        <f t="shared" ref="E66:F66" si="62">B66-D66</f>
        <v>105647.84056666012</v>
      </c>
      <c r="F66" s="6">
        <f t="shared" si="62"/>
        <v>8.9799868874251842E-8</v>
      </c>
      <c r="K66" s="10">
        <f t="shared" si="3"/>
        <v>96143.576826691336</v>
      </c>
      <c r="L66" s="10">
        <f t="shared" si="4"/>
        <v>96143.576826693752</v>
      </c>
      <c r="M66" s="10">
        <f t="shared" si="5"/>
        <v>-2.4156179279088974E-9</v>
      </c>
    </row>
  </sheetData>
  <pageMargins left="0.7" right="0.7" top="0.75" bottom="0.75" header="0.3" footer="0.3"/>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71"/>
  <sheetViews>
    <sheetView view="pageBreakPreview" zoomScale="60" zoomScaleNormal="100" workbookViewId="0">
      <selection activeCell="C28" sqref="C28"/>
    </sheetView>
  </sheetViews>
  <sheetFormatPr defaultRowHeight="15" x14ac:dyDescent="0.25"/>
  <cols>
    <col min="2" max="2" width="59.140625" customWidth="1"/>
    <col min="3" max="3" width="13.85546875" customWidth="1"/>
    <col min="4" max="4" width="40.28515625" customWidth="1"/>
    <col min="5" max="5" width="4.5703125" customWidth="1"/>
    <col min="6" max="6" width="32.42578125" customWidth="1"/>
    <col min="7" max="8" width="11.7109375" customWidth="1"/>
    <col min="9" max="9" width="36.140625" customWidth="1"/>
  </cols>
  <sheetData>
    <row r="1" spans="2:4" ht="15.75" thickBot="1" x14ac:dyDescent="0.3"/>
    <row r="2" spans="2:4" x14ac:dyDescent="0.25">
      <c r="B2" s="30" t="s">
        <v>64</v>
      </c>
      <c r="C2" s="12"/>
      <c r="D2" s="31"/>
    </row>
    <row r="3" spans="2:4" x14ac:dyDescent="0.25">
      <c r="B3" s="16"/>
      <c r="C3" s="17"/>
      <c r="D3" s="19"/>
    </row>
    <row r="4" spans="2:4" ht="33" customHeight="1" x14ac:dyDescent="0.25">
      <c r="B4" s="114" t="s">
        <v>167</v>
      </c>
      <c r="C4" s="113"/>
      <c r="D4" s="111"/>
    </row>
    <row r="5" spans="2:4" ht="30" customHeight="1" x14ac:dyDescent="0.25">
      <c r="B5" s="114" t="s">
        <v>67</v>
      </c>
      <c r="C5" s="113"/>
      <c r="D5" s="111"/>
    </row>
    <row r="6" spans="2:4" x14ac:dyDescent="0.25">
      <c r="B6" s="114" t="s">
        <v>65</v>
      </c>
      <c r="C6" s="113"/>
      <c r="D6" s="111"/>
    </row>
    <row r="7" spans="2:4" x14ac:dyDescent="0.25">
      <c r="B7" s="114" t="s">
        <v>163</v>
      </c>
      <c r="C7" s="113"/>
      <c r="D7" s="111"/>
    </row>
    <row r="8" spans="2:4" x14ac:dyDescent="0.25">
      <c r="B8" s="114" t="s">
        <v>66</v>
      </c>
      <c r="C8" s="113"/>
      <c r="D8" s="111"/>
    </row>
    <row r="9" spans="2:4" ht="15.75" thickBot="1" x14ac:dyDescent="0.3">
      <c r="B9" s="115" t="s">
        <v>11</v>
      </c>
      <c r="C9" s="116"/>
      <c r="D9" s="117"/>
    </row>
    <row r="10" spans="2:4" ht="15.75" thickBot="1" x14ac:dyDescent="0.3">
      <c r="B10" s="1"/>
      <c r="C10" s="1"/>
      <c r="D10" s="1"/>
    </row>
    <row r="11" spans="2:4" ht="30" x14ac:dyDescent="0.25">
      <c r="B11" s="30" t="s">
        <v>1</v>
      </c>
      <c r="C11" s="12"/>
      <c r="D11" s="31" t="s">
        <v>5</v>
      </c>
    </row>
    <row r="12" spans="2:4" x14ac:dyDescent="0.25">
      <c r="B12" s="16"/>
      <c r="C12" s="17"/>
      <c r="D12" s="19"/>
    </row>
    <row r="13" spans="2:4" ht="30" x14ac:dyDescent="0.25">
      <c r="B13" s="16" t="s">
        <v>2</v>
      </c>
      <c r="C13" s="17" t="s">
        <v>3</v>
      </c>
      <c r="D13" s="19" t="s">
        <v>4</v>
      </c>
    </row>
    <row r="14" spans="2:4" ht="30" x14ac:dyDescent="0.25">
      <c r="B14" s="16" t="s">
        <v>6</v>
      </c>
      <c r="C14" s="17" t="s">
        <v>3</v>
      </c>
      <c r="D14" s="19" t="s">
        <v>70</v>
      </c>
    </row>
    <row r="15" spans="2:4" x14ac:dyDescent="0.25">
      <c r="B15" s="16" t="s">
        <v>7</v>
      </c>
      <c r="C15" s="17" t="s">
        <v>3</v>
      </c>
      <c r="D15" s="19" t="s">
        <v>12</v>
      </c>
    </row>
    <row r="16" spans="2:4" ht="30" x14ac:dyDescent="0.25">
      <c r="B16" s="16" t="s">
        <v>9</v>
      </c>
      <c r="C16" s="17" t="s">
        <v>3</v>
      </c>
      <c r="D16" s="19" t="s">
        <v>10</v>
      </c>
    </row>
    <row r="17" spans="2:9" x14ac:dyDescent="0.25">
      <c r="B17" s="16"/>
      <c r="C17" s="17"/>
      <c r="D17" s="19"/>
    </row>
    <row r="18" spans="2:9" ht="15.75" thickBot="1" x14ac:dyDescent="0.3">
      <c r="B18" s="32" t="s">
        <v>13</v>
      </c>
      <c r="C18" s="33" t="s">
        <v>3</v>
      </c>
      <c r="D18" s="27"/>
    </row>
    <row r="19" spans="2:9" x14ac:dyDescent="0.25">
      <c r="E19" s="11"/>
      <c r="F19" s="12" t="s">
        <v>14</v>
      </c>
      <c r="G19" s="13"/>
      <c r="H19" s="14"/>
      <c r="I19" s="15"/>
    </row>
    <row r="20" spans="2:9" x14ac:dyDescent="0.25">
      <c r="E20" s="16"/>
      <c r="F20" s="17"/>
      <c r="G20" s="18"/>
      <c r="H20" s="17"/>
      <c r="I20" s="19"/>
    </row>
    <row r="21" spans="2:9" x14ac:dyDescent="0.25">
      <c r="E21" s="16"/>
      <c r="F21" s="20" t="s">
        <v>17</v>
      </c>
      <c r="G21" s="18"/>
      <c r="H21" s="17"/>
      <c r="I21" s="19"/>
    </row>
    <row r="22" spans="2:9" x14ac:dyDescent="0.25">
      <c r="E22" s="16"/>
      <c r="F22" s="17"/>
      <c r="G22" s="18"/>
      <c r="H22" s="17"/>
      <c r="I22" s="19"/>
    </row>
    <row r="23" spans="2:9" x14ac:dyDescent="0.25">
      <c r="E23" s="16" t="s">
        <v>18</v>
      </c>
      <c r="F23" s="17" t="s">
        <v>68</v>
      </c>
      <c r="G23" s="21">
        <f>PV(0.003333333,120,-10000)</f>
        <v>987701.76711899124</v>
      </c>
      <c r="H23" s="17"/>
      <c r="I23" s="111" t="s">
        <v>71</v>
      </c>
    </row>
    <row r="24" spans="2:9" x14ac:dyDescent="0.25">
      <c r="E24" s="16" t="s">
        <v>21</v>
      </c>
      <c r="F24" s="17" t="s">
        <v>72</v>
      </c>
      <c r="G24" s="17"/>
      <c r="H24" s="22">
        <f>G23</f>
        <v>987701.76711899124</v>
      </c>
      <c r="I24" s="111"/>
    </row>
    <row r="25" spans="2:9" x14ac:dyDescent="0.25">
      <c r="E25" s="16"/>
      <c r="F25" s="23" t="s">
        <v>164</v>
      </c>
      <c r="G25" s="17"/>
      <c r="H25" s="17"/>
      <c r="I25" s="19"/>
    </row>
    <row r="26" spans="2:9" ht="15.75" thickBot="1" x14ac:dyDescent="0.3">
      <c r="E26" s="24"/>
      <c r="F26" s="25"/>
      <c r="G26" s="25"/>
      <c r="H26" s="26"/>
      <c r="I26" s="27"/>
    </row>
    <row r="27" spans="2:9" ht="15.75" thickBot="1" x14ac:dyDescent="0.3">
      <c r="E27" s="1"/>
      <c r="F27" s="1"/>
      <c r="G27" s="3"/>
      <c r="H27" s="1"/>
      <c r="I27" s="1"/>
    </row>
    <row r="28" spans="2:9" x14ac:dyDescent="0.25">
      <c r="E28" s="11"/>
      <c r="F28" s="12" t="s">
        <v>38</v>
      </c>
      <c r="G28" s="13"/>
      <c r="H28" s="13"/>
      <c r="I28" s="15"/>
    </row>
    <row r="29" spans="2:9" x14ac:dyDescent="0.25">
      <c r="E29" s="16"/>
      <c r="F29" s="17"/>
      <c r="G29" s="18"/>
      <c r="H29" s="18"/>
      <c r="I29" s="19"/>
    </row>
    <row r="30" spans="2:9" x14ac:dyDescent="0.25">
      <c r="E30" s="16" t="s">
        <v>18</v>
      </c>
      <c r="F30" s="17" t="s">
        <v>35</v>
      </c>
      <c r="G30" s="18">
        <f>'B2 NPV Calculations'!D3</f>
        <v>0</v>
      </c>
      <c r="H30" s="18"/>
      <c r="I30" s="111" t="s">
        <v>73</v>
      </c>
    </row>
    <row r="31" spans="2:9" x14ac:dyDescent="0.25">
      <c r="E31" s="16" t="s">
        <v>21</v>
      </c>
      <c r="F31" s="17" t="s">
        <v>47</v>
      </c>
      <c r="G31" s="18">
        <f>'B2 NPV Calculations'!E3</f>
        <v>0</v>
      </c>
      <c r="H31" s="18"/>
      <c r="I31" s="111"/>
    </row>
    <row r="32" spans="2:9" x14ac:dyDescent="0.25">
      <c r="E32" s="16" t="s">
        <v>21</v>
      </c>
      <c r="F32" s="17" t="s">
        <v>22</v>
      </c>
      <c r="G32" s="18"/>
      <c r="H32" s="18">
        <f>G30+G31</f>
        <v>0</v>
      </c>
      <c r="I32" s="111"/>
    </row>
    <row r="33" spans="5:9" ht="30" x14ac:dyDescent="0.25">
      <c r="E33" s="16"/>
      <c r="F33" s="23" t="s">
        <v>48</v>
      </c>
      <c r="G33" s="18"/>
      <c r="H33" s="18"/>
      <c r="I33" s="19"/>
    </row>
    <row r="34" spans="5:9" x14ac:dyDescent="0.25">
      <c r="E34" s="16"/>
      <c r="F34" s="17"/>
      <c r="G34" s="18"/>
      <c r="H34" s="18"/>
      <c r="I34" s="19"/>
    </row>
    <row r="35" spans="5:9" x14ac:dyDescent="0.25">
      <c r="E35" s="16" t="s">
        <v>18</v>
      </c>
      <c r="F35" s="17" t="s">
        <v>49</v>
      </c>
      <c r="G35" s="18">
        <f>G23/120</f>
        <v>8230.8480593249278</v>
      </c>
      <c r="H35" s="18"/>
      <c r="I35" s="111" t="s">
        <v>165</v>
      </c>
    </row>
    <row r="36" spans="5:9" x14ac:dyDescent="0.25">
      <c r="E36" s="16" t="s">
        <v>21</v>
      </c>
      <c r="F36" s="17" t="s">
        <v>50</v>
      </c>
      <c r="G36" s="18"/>
      <c r="H36" s="18">
        <f>G35</f>
        <v>8230.8480593249278</v>
      </c>
      <c r="I36" s="111"/>
    </row>
    <row r="37" spans="5:9" ht="15.75" thickBot="1" x14ac:dyDescent="0.3">
      <c r="E37" s="24"/>
      <c r="F37" s="28"/>
      <c r="G37" s="29"/>
      <c r="H37" s="29"/>
      <c r="I37" s="27"/>
    </row>
    <row r="38" spans="5:9" ht="15.75" thickBot="1" x14ac:dyDescent="0.3">
      <c r="E38" s="1"/>
      <c r="F38" s="1"/>
      <c r="G38" s="3"/>
      <c r="H38" s="3"/>
      <c r="I38" s="1"/>
    </row>
    <row r="39" spans="5:9" x14ac:dyDescent="0.25">
      <c r="E39" s="11"/>
      <c r="F39" s="12" t="s">
        <v>51</v>
      </c>
      <c r="G39" s="13"/>
      <c r="H39" s="13"/>
      <c r="I39" s="15"/>
    </row>
    <row r="40" spans="5:9" x14ac:dyDescent="0.25">
      <c r="E40" s="16"/>
      <c r="F40" s="17"/>
      <c r="G40" s="18"/>
      <c r="H40" s="18"/>
      <c r="I40" s="19"/>
    </row>
    <row r="41" spans="5:9" x14ac:dyDescent="0.25">
      <c r="E41" s="16" t="s">
        <v>18</v>
      </c>
      <c r="F41" s="17" t="s">
        <v>35</v>
      </c>
      <c r="G41" s="18">
        <f>'B2 NPV Calculations'!D4</f>
        <v>0</v>
      </c>
      <c r="H41" s="18"/>
      <c r="I41" s="19"/>
    </row>
    <row r="42" spans="5:9" x14ac:dyDescent="0.25">
      <c r="E42" s="16" t="s">
        <v>21</v>
      </c>
      <c r="F42" s="17" t="s">
        <v>47</v>
      </c>
      <c r="G42" s="18">
        <f>'B2 NPV Calculations'!E4</f>
        <v>0</v>
      </c>
      <c r="H42" s="18"/>
      <c r="I42" s="19"/>
    </row>
    <row r="43" spans="5:9" x14ac:dyDescent="0.25">
      <c r="E43" s="16" t="s">
        <v>21</v>
      </c>
      <c r="F43" s="17" t="s">
        <v>22</v>
      </c>
      <c r="G43" s="18"/>
      <c r="H43" s="18">
        <f>G41+G42</f>
        <v>0</v>
      </c>
      <c r="I43" s="19"/>
    </row>
    <row r="44" spans="5:9" ht="30" x14ac:dyDescent="0.25">
      <c r="E44" s="16"/>
      <c r="F44" s="23" t="s">
        <v>48</v>
      </c>
      <c r="G44" s="18"/>
      <c r="H44" s="18"/>
      <c r="I44" s="19"/>
    </row>
    <row r="45" spans="5:9" x14ac:dyDescent="0.25">
      <c r="E45" s="16"/>
      <c r="F45" s="17"/>
      <c r="G45" s="18"/>
      <c r="H45" s="18"/>
      <c r="I45" s="19"/>
    </row>
    <row r="46" spans="5:9" x14ac:dyDescent="0.25">
      <c r="E46" s="16" t="s">
        <v>18</v>
      </c>
      <c r="F46" s="17" t="s">
        <v>49</v>
      </c>
      <c r="G46" s="18">
        <f>G35</f>
        <v>8230.8480593249278</v>
      </c>
      <c r="H46" s="18"/>
      <c r="I46" s="111" t="s">
        <v>165</v>
      </c>
    </row>
    <row r="47" spans="5:9" x14ac:dyDescent="0.25">
      <c r="E47" s="16" t="s">
        <v>21</v>
      </c>
      <c r="F47" s="17" t="s">
        <v>50</v>
      </c>
      <c r="G47" s="18"/>
      <c r="H47" s="18">
        <f>G46</f>
        <v>8230.8480593249278</v>
      </c>
      <c r="I47" s="111"/>
    </row>
    <row r="48" spans="5:9" ht="45.75" thickBot="1" x14ac:dyDescent="0.3">
      <c r="E48" s="24"/>
      <c r="F48" s="28" t="s">
        <v>74</v>
      </c>
      <c r="G48" s="29"/>
      <c r="H48" s="29"/>
      <c r="I48" s="27"/>
    </row>
    <row r="49" spans="5:9" x14ac:dyDescent="0.25">
      <c r="E49" s="1"/>
      <c r="F49" s="1"/>
      <c r="G49" s="3"/>
      <c r="H49" s="3"/>
      <c r="I49" s="1"/>
    </row>
    <row r="50" spans="5:9" x14ac:dyDescent="0.25">
      <c r="E50" s="17"/>
      <c r="F50" s="112"/>
      <c r="G50" s="112"/>
      <c r="H50" s="112"/>
      <c r="I50" s="17"/>
    </row>
    <row r="51" spans="5:9" x14ac:dyDescent="0.25">
      <c r="E51" s="17"/>
      <c r="F51" s="17"/>
      <c r="G51" s="18"/>
      <c r="H51" s="18"/>
      <c r="I51" s="17"/>
    </row>
    <row r="52" spans="5:9" x14ac:dyDescent="0.25">
      <c r="E52" s="17"/>
      <c r="F52" s="17"/>
      <c r="G52" s="18"/>
      <c r="H52" s="18"/>
      <c r="I52" s="17"/>
    </row>
    <row r="53" spans="5:9" x14ac:dyDescent="0.25">
      <c r="E53" s="17"/>
      <c r="F53" s="17"/>
      <c r="G53" s="18"/>
      <c r="H53" s="18"/>
      <c r="I53" s="17"/>
    </row>
    <row r="54" spans="5:9" x14ac:dyDescent="0.25">
      <c r="E54" s="17"/>
      <c r="F54" s="17"/>
      <c r="G54" s="18"/>
      <c r="H54" s="18"/>
      <c r="I54" s="17"/>
    </row>
    <row r="55" spans="5:9" x14ac:dyDescent="0.25">
      <c r="E55" s="17"/>
      <c r="F55" s="17"/>
      <c r="G55" s="18"/>
      <c r="H55" s="18"/>
      <c r="I55" s="17"/>
    </row>
    <row r="56" spans="5:9" x14ac:dyDescent="0.25">
      <c r="E56" s="17"/>
      <c r="F56" s="17"/>
      <c r="G56" s="18"/>
      <c r="H56" s="18"/>
      <c r="I56" s="17"/>
    </row>
    <row r="57" spans="5:9" x14ac:dyDescent="0.25">
      <c r="E57" s="17"/>
      <c r="F57" s="17"/>
      <c r="G57" s="18"/>
      <c r="H57" s="18"/>
      <c r="I57" s="17"/>
    </row>
    <row r="58" spans="5:9" x14ac:dyDescent="0.25">
      <c r="E58" s="17"/>
      <c r="F58" s="20"/>
      <c r="G58" s="18"/>
      <c r="H58" s="18"/>
      <c r="I58" s="17"/>
    </row>
    <row r="59" spans="5:9" x14ac:dyDescent="0.25">
      <c r="E59" s="17"/>
      <c r="F59" s="17"/>
      <c r="G59" s="18"/>
      <c r="H59" s="18"/>
      <c r="I59" s="17"/>
    </row>
    <row r="60" spans="5:9" x14ac:dyDescent="0.25">
      <c r="E60" s="17"/>
      <c r="F60" s="17"/>
      <c r="G60" s="18"/>
      <c r="H60" s="18"/>
      <c r="I60" s="17"/>
    </row>
    <row r="61" spans="5:9" x14ac:dyDescent="0.25">
      <c r="E61" s="17"/>
      <c r="F61" s="17"/>
      <c r="G61" s="18"/>
      <c r="H61" s="18"/>
      <c r="I61" s="17"/>
    </row>
    <row r="62" spans="5:9" x14ac:dyDescent="0.25">
      <c r="E62" s="17"/>
      <c r="F62" s="17"/>
      <c r="G62" s="18"/>
      <c r="H62" s="18"/>
      <c r="I62" s="17"/>
    </row>
    <row r="63" spans="5:9" x14ac:dyDescent="0.25">
      <c r="E63" s="17"/>
      <c r="F63" s="23"/>
      <c r="G63" s="18"/>
      <c r="H63" s="18"/>
      <c r="I63" s="17"/>
    </row>
    <row r="64" spans="5:9" x14ac:dyDescent="0.25">
      <c r="E64" s="17"/>
      <c r="F64" s="17"/>
      <c r="G64" s="18"/>
      <c r="H64" s="18"/>
      <c r="I64" s="17"/>
    </row>
    <row r="65" spans="5:9" x14ac:dyDescent="0.25">
      <c r="E65" s="17"/>
      <c r="F65" s="17"/>
      <c r="G65" s="18"/>
      <c r="H65" s="18"/>
      <c r="I65" s="113"/>
    </row>
    <row r="66" spans="5:9" x14ac:dyDescent="0.25">
      <c r="E66" s="17"/>
      <c r="F66" s="17"/>
      <c r="G66" s="18"/>
      <c r="H66" s="18"/>
      <c r="I66" s="113"/>
    </row>
    <row r="67" spans="5:9" x14ac:dyDescent="0.25">
      <c r="E67" s="17"/>
      <c r="F67" s="17"/>
      <c r="G67" s="18"/>
      <c r="H67" s="18"/>
      <c r="I67" s="17"/>
    </row>
    <row r="68" spans="5:9" x14ac:dyDescent="0.25">
      <c r="E68" s="17"/>
      <c r="F68" s="17"/>
      <c r="G68" s="18"/>
      <c r="H68" s="18"/>
      <c r="I68" s="17"/>
    </row>
    <row r="69" spans="5:9" x14ac:dyDescent="0.25">
      <c r="E69" s="34"/>
      <c r="F69" s="34"/>
      <c r="G69" s="34"/>
      <c r="H69" s="34"/>
      <c r="I69" s="34"/>
    </row>
    <row r="70" spans="5:9" x14ac:dyDescent="0.25">
      <c r="E70" s="34"/>
      <c r="F70" s="34"/>
      <c r="G70" s="34"/>
      <c r="H70" s="34"/>
      <c r="I70" s="34"/>
    </row>
    <row r="71" spans="5:9" x14ac:dyDescent="0.25">
      <c r="E71" s="34"/>
      <c r="F71" s="34"/>
      <c r="G71" s="34"/>
      <c r="H71" s="34"/>
      <c r="I71" s="34"/>
    </row>
  </sheetData>
  <mergeCells count="12">
    <mergeCell ref="B4:D4"/>
    <mergeCell ref="B5:D5"/>
    <mergeCell ref="B6:D6"/>
    <mergeCell ref="B8:D8"/>
    <mergeCell ref="B9:D9"/>
    <mergeCell ref="B7:D7"/>
    <mergeCell ref="I23:I24"/>
    <mergeCell ref="I35:I36"/>
    <mergeCell ref="I46:I47"/>
    <mergeCell ref="F50:H50"/>
    <mergeCell ref="I65:I66"/>
    <mergeCell ref="I30:I32"/>
  </mergeCells>
  <pageMargins left="0.7" right="0.7" top="0.75" bottom="0.75" header="0.3" footer="0.3"/>
  <pageSetup paperSize="9" scale="4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95"/>
  <sheetViews>
    <sheetView tabSelected="1" view="pageBreakPreview" topLeftCell="A19" zoomScale="60" zoomScaleNormal="100" workbookViewId="0">
      <selection activeCell="D30" sqref="D29:D30"/>
    </sheetView>
  </sheetViews>
  <sheetFormatPr defaultRowHeight="15" x14ac:dyDescent="0.25"/>
  <cols>
    <col min="2" max="2" width="45" customWidth="1"/>
    <col min="3" max="3" width="13.7109375" bestFit="1" customWidth="1"/>
    <col min="4" max="4" width="31.5703125" customWidth="1"/>
    <col min="5" max="5" width="3.42578125" customWidth="1"/>
    <col min="6" max="6" width="33.42578125" customWidth="1"/>
    <col min="7" max="8" width="13.7109375" customWidth="1"/>
    <col min="9" max="9" width="29.28515625" customWidth="1"/>
  </cols>
  <sheetData>
    <row r="1" spans="2:4" ht="15.75" thickBot="1" x14ac:dyDescent="0.3"/>
    <row r="2" spans="2:4" x14ac:dyDescent="0.25">
      <c r="B2" s="36" t="s">
        <v>75</v>
      </c>
      <c r="C2" s="37"/>
      <c r="D2" s="38"/>
    </row>
    <row r="3" spans="2:4" x14ac:dyDescent="0.25">
      <c r="B3" s="39"/>
      <c r="C3" s="34"/>
      <c r="D3" s="40"/>
    </row>
    <row r="4" spans="2:4" x14ac:dyDescent="0.25">
      <c r="B4" s="119" t="s">
        <v>168</v>
      </c>
      <c r="C4" s="120"/>
      <c r="D4" s="121"/>
    </row>
    <row r="5" spans="2:4" x14ac:dyDescent="0.25">
      <c r="B5" s="119" t="s">
        <v>169</v>
      </c>
      <c r="C5" s="120"/>
      <c r="D5" s="121"/>
    </row>
    <row r="6" spans="2:4" x14ac:dyDescent="0.25">
      <c r="B6" s="119" t="s">
        <v>76</v>
      </c>
      <c r="C6" s="120"/>
      <c r="D6" s="121"/>
    </row>
    <row r="7" spans="2:4" x14ac:dyDescent="0.25">
      <c r="B7" s="119" t="s">
        <v>77</v>
      </c>
      <c r="C7" s="120"/>
      <c r="D7" s="121"/>
    </row>
    <row r="8" spans="2:4" x14ac:dyDescent="0.25">
      <c r="B8" s="119" t="s">
        <v>78</v>
      </c>
      <c r="C8" s="120"/>
      <c r="D8" s="121"/>
    </row>
    <row r="9" spans="2:4" x14ac:dyDescent="0.25">
      <c r="B9" s="119" t="s">
        <v>80</v>
      </c>
      <c r="C9" s="120"/>
      <c r="D9" s="121"/>
    </row>
    <row r="10" spans="2:4" x14ac:dyDescent="0.25">
      <c r="B10" s="119" t="s">
        <v>170</v>
      </c>
      <c r="C10" s="120"/>
      <c r="D10" s="121"/>
    </row>
    <row r="11" spans="2:4" x14ac:dyDescent="0.25">
      <c r="B11" s="41"/>
      <c r="C11" s="42"/>
      <c r="D11" s="43"/>
    </row>
    <row r="12" spans="2:4" x14ac:dyDescent="0.25">
      <c r="B12" s="44" t="s">
        <v>79</v>
      </c>
      <c r="C12" s="42"/>
      <c r="D12" s="43"/>
    </row>
    <row r="13" spans="2:4" x14ac:dyDescent="0.25">
      <c r="B13" s="41"/>
      <c r="C13" s="42"/>
      <c r="D13" s="43"/>
    </row>
    <row r="14" spans="2:4" x14ac:dyDescent="0.25">
      <c r="B14" s="119" t="s">
        <v>81</v>
      </c>
      <c r="C14" s="120"/>
      <c r="D14" s="121"/>
    </row>
    <row r="15" spans="2:4" ht="15.75" thickBot="1" x14ac:dyDescent="0.3">
      <c r="B15" s="122" t="s">
        <v>171</v>
      </c>
      <c r="C15" s="123"/>
      <c r="D15" s="124"/>
    </row>
    <row r="16" spans="2:4" ht="15.75" thickBot="1" x14ac:dyDescent="0.3"/>
    <row r="17" spans="2:4" ht="30" x14ac:dyDescent="0.25">
      <c r="B17" s="30" t="s">
        <v>1</v>
      </c>
      <c r="C17" s="12"/>
      <c r="D17" s="31" t="s">
        <v>5</v>
      </c>
    </row>
    <row r="18" spans="2:4" x14ac:dyDescent="0.25">
      <c r="B18" s="16"/>
      <c r="C18" s="17"/>
      <c r="D18" s="19"/>
    </row>
    <row r="19" spans="2:4" x14ac:dyDescent="0.25">
      <c r="B19" s="16" t="s">
        <v>2</v>
      </c>
      <c r="C19" s="17" t="s">
        <v>3</v>
      </c>
      <c r="D19" s="19" t="s">
        <v>82</v>
      </c>
    </row>
    <row r="20" spans="2:4" ht="30" x14ac:dyDescent="0.25">
      <c r="B20" s="16" t="s">
        <v>6</v>
      </c>
      <c r="C20" s="17" t="s">
        <v>3</v>
      </c>
      <c r="D20" s="19" t="s">
        <v>172</v>
      </c>
    </row>
    <row r="21" spans="2:4" x14ac:dyDescent="0.25">
      <c r="B21" s="16" t="s">
        <v>7</v>
      </c>
      <c r="C21" s="17" t="s">
        <v>3</v>
      </c>
      <c r="D21" s="19" t="s">
        <v>83</v>
      </c>
    </row>
    <row r="22" spans="2:4" x14ac:dyDescent="0.25">
      <c r="B22" s="16" t="s">
        <v>9</v>
      </c>
      <c r="C22" s="17" t="s">
        <v>3</v>
      </c>
      <c r="D22" s="19" t="s">
        <v>10</v>
      </c>
    </row>
    <row r="23" spans="2:4" x14ac:dyDescent="0.25">
      <c r="B23" s="16"/>
      <c r="C23" s="17"/>
      <c r="D23" s="19"/>
    </row>
    <row r="24" spans="2:4" ht="45.75" thickBot="1" x14ac:dyDescent="0.3">
      <c r="B24" s="32" t="s">
        <v>13</v>
      </c>
      <c r="C24" s="33" t="s">
        <v>3</v>
      </c>
      <c r="D24" s="27"/>
    </row>
    <row r="25" spans="2:4" ht="15.75" thickBot="1" x14ac:dyDescent="0.3"/>
    <row r="26" spans="2:4" ht="61.5" customHeight="1" x14ac:dyDescent="0.25">
      <c r="B26" s="125" t="s">
        <v>173</v>
      </c>
      <c r="C26" s="126"/>
      <c r="D26" s="127"/>
    </row>
    <row r="27" spans="2:4" x14ac:dyDescent="0.25">
      <c r="B27" s="45" t="s">
        <v>174</v>
      </c>
      <c r="C27" s="34"/>
      <c r="D27" s="40"/>
    </row>
    <row r="28" spans="2:4" x14ac:dyDescent="0.25">
      <c r="B28" s="39"/>
      <c r="C28" s="34"/>
      <c r="D28" s="40"/>
    </row>
    <row r="29" spans="2:4" x14ac:dyDescent="0.25">
      <c r="B29" s="39" t="s">
        <v>15</v>
      </c>
      <c r="C29" s="34">
        <v>180</v>
      </c>
      <c r="D29" s="40" t="s">
        <v>16</v>
      </c>
    </row>
    <row r="30" spans="2:4" x14ac:dyDescent="0.25">
      <c r="B30" s="39" t="s">
        <v>84</v>
      </c>
      <c r="C30" s="46">
        <v>6000000</v>
      </c>
      <c r="D30" s="40" t="s">
        <v>85</v>
      </c>
    </row>
    <row r="31" spans="2:4" x14ac:dyDescent="0.25">
      <c r="B31" s="39" t="s">
        <v>86</v>
      </c>
      <c r="C31" s="47">
        <v>0.04</v>
      </c>
      <c r="D31" s="40" t="s">
        <v>87</v>
      </c>
    </row>
    <row r="32" spans="2:4" x14ac:dyDescent="0.25">
      <c r="B32" s="39"/>
      <c r="C32" s="34"/>
      <c r="D32" s="40"/>
    </row>
    <row r="33" spans="2:9" x14ac:dyDescent="0.25">
      <c r="B33" s="39" t="s">
        <v>175</v>
      </c>
      <c r="C33" s="34"/>
      <c r="D33" s="40"/>
    </row>
    <row r="34" spans="2:9" x14ac:dyDescent="0.25">
      <c r="B34" s="39"/>
      <c r="C34" s="34"/>
      <c r="D34" s="40"/>
    </row>
    <row r="35" spans="2:9" x14ac:dyDescent="0.25">
      <c r="B35" s="39" t="s">
        <v>88</v>
      </c>
      <c r="C35" s="21">
        <f>PMT(0.0033333333,180,-6000000)</f>
        <v>44381.275416286604</v>
      </c>
      <c r="D35" s="40"/>
    </row>
    <row r="36" spans="2:9" x14ac:dyDescent="0.25">
      <c r="B36" s="39"/>
      <c r="C36" s="34"/>
      <c r="D36" s="40"/>
    </row>
    <row r="37" spans="2:9" x14ac:dyDescent="0.25">
      <c r="B37" s="39" t="s">
        <v>89</v>
      </c>
      <c r="C37" s="34"/>
      <c r="D37" s="40"/>
    </row>
    <row r="38" spans="2:9" x14ac:dyDescent="0.25">
      <c r="B38" s="39"/>
      <c r="C38" s="34"/>
      <c r="D38" s="40"/>
    </row>
    <row r="39" spans="2:9" x14ac:dyDescent="0.25">
      <c r="B39" s="39" t="s">
        <v>90</v>
      </c>
      <c r="C39" s="21">
        <f>270000-C35</f>
        <v>225618.7245837134</v>
      </c>
      <c r="D39" s="40"/>
    </row>
    <row r="40" spans="2:9" x14ac:dyDescent="0.25">
      <c r="B40" s="39" t="s">
        <v>91</v>
      </c>
      <c r="C40" s="21">
        <f>C35</f>
        <v>44381.275416286604</v>
      </c>
      <c r="D40" s="40"/>
    </row>
    <row r="41" spans="2:9" x14ac:dyDescent="0.25">
      <c r="B41" s="39"/>
      <c r="C41" s="34"/>
      <c r="D41" s="40"/>
    </row>
    <row r="42" spans="2:9" x14ac:dyDescent="0.25">
      <c r="B42" s="39" t="s">
        <v>92</v>
      </c>
      <c r="C42" s="21">
        <f>C39+C40</f>
        <v>270000</v>
      </c>
      <c r="D42" s="40"/>
    </row>
    <row r="43" spans="2:9" ht="15.75" thickBot="1" x14ac:dyDescent="0.3">
      <c r="B43" s="48"/>
      <c r="C43" s="49"/>
      <c r="D43" s="50"/>
    </row>
    <row r="44" spans="2:9" x14ac:dyDescent="0.25">
      <c r="E44" s="11"/>
      <c r="F44" s="12" t="s">
        <v>14</v>
      </c>
      <c r="G44" s="13"/>
      <c r="H44" s="14"/>
      <c r="I44" s="15"/>
    </row>
    <row r="45" spans="2:9" x14ac:dyDescent="0.25">
      <c r="E45" s="16"/>
      <c r="F45" s="17"/>
      <c r="G45" s="18"/>
      <c r="H45" s="17"/>
      <c r="I45" s="19"/>
    </row>
    <row r="46" spans="2:9" x14ac:dyDescent="0.25">
      <c r="E46" s="16"/>
      <c r="F46" s="20" t="s">
        <v>17</v>
      </c>
      <c r="G46" s="18"/>
      <c r="H46" s="17"/>
      <c r="I46" s="19"/>
    </row>
    <row r="47" spans="2:9" x14ac:dyDescent="0.25">
      <c r="E47" s="16"/>
      <c r="F47" s="17"/>
      <c r="G47" s="18"/>
      <c r="H47" s="17"/>
      <c r="I47" s="19"/>
    </row>
    <row r="48" spans="2:9" x14ac:dyDescent="0.25">
      <c r="E48" s="16" t="s">
        <v>18</v>
      </c>
      <c r="F48" s="17" t="s">
        <v>68</v>
      </c>
      <c r="G48" s="21">
        <v>6000000</v>
      </c>
      <c r="H48" s="17"/>
      <c r="I48" s="111" t="s">
        <v>93</v>
      </c>
    </row>
    <row r="49" spans="5:9" x14ac:dyDescent="0.25">
      <c r="E49" s="16" t="s">
        <v>21</v>
      </c>
      <c r="F49" s="17" t="s">
        <v>34</v>
      </c>
      <c r="G49" s="17"/>
      <c r="H49" s="22">
        <f>G48</f>
        <v>6000000</v>
      </c>
      <c r="I49" s="111"/>
    </row>
    <row r="50" spans="5:9" x14ac:dyDescent="0.25">
      <c r="E50" s="16"/>
      <c r="F50" s="23" t="s">
        <v>164</v>
      </c>
      <c r="G50" s="17"/>
      <c r="H50" s="17"/>
      <c r="I50" s="19"/>
    </row>
    <row r="51" spans="5:9" ht="15.75" thickBot="1" x14ac:dyDescent="0.3">
      <c r="E51" s="24"/>
      <c r="F51" s="25"/>
      <c r="G51" s="25"/>
      <c r="H51" s="26"/>
      <c r="I51" s="27"/>
    </row>
    <row r="52" spans="5:9" ht="15.75" thickBot="1" x14ac:dyDescent="0.3">
      <c r="E52" s="1"/>
      <c r="F52" s="1"/>
      <c r="G52" s="3"/>
      <c r="H52" s="1"/>
      <c r="I52" s="1"/>
    </row>
    <row r="53" spans="5:9" x14ac:dyDescent="0.25">
      <c r="E53" s="11"/>
      <c r="F53" s="12" t="s">
        <v>38</v>
      </c>
      <c r="G53" s="13"/>
      <c r="H53" s="13"/>
      <c r="I53" s="15"/>
    </row>
    <row r="54" spans="5:9" x14ac:dyDescent="0.25">
      <c r="E54" s="16"/>
      <c r="F54" s="17"/>
      <c r="G54" s="18"/>
      <c r="H54" s="18"/>
      <c r="I54" s="19"/>
    </row>
    <row r="55" spans="5:9" x14ac:dyDescent="0.25">
      <c r="E55" s="16" t="s">
        <v>18</v>
      </c>
      <c r="F55" s="17" t="s">
        <v>35</v>
      </c>
      <c r="G55" s="18">
        <f>'WC NPV Calculations'!D7</f>
        <v>19999.98</v>
      </c>
      <c r="H55" s="18"/>
      <c r="I55" s="19"/>
    </row>
    <row r="56" spans="5:9" x14ac:dyDescent="0.25">
      <c r="E56" s="16" t="s">
        <v>21</v>
      </c>
      <c r="F56" s="17" t="s">
        <v>47</v>
      </c>
      <c r="G56" s="18">
        <f>'WC NPV Calculations'!E7</f>
        <v>24381.295416286604</v>
      </c>
      <c r="H56" s="18"/>
      <c r="I56" s="19"/>
    </row>
    <row r="57" spans="5:9" x14ac:dyDescent="0.25">
      <c r="E57" s="16" t="s">
        <v>21</v>
      </c>
      <c r="F57" s="17" t="s">
        <v>22</v>
      </c>
      <c r="G57" s="18"/>
      <c r="H57" s="18">
        <f>G55+G56</f>
        <v>44381.275416286604</v>
      </c>
      <c r="I57" s="19"/>
    </row>
    <row r="58" spans="5:9" ht="30" x14ac:dyDescent="0.25">
      <c r="E58" s="16"/>
      <c r="F58" s="23" t="s">
        <v>48</v>
      </c>
      <c r="G58" s="18"/>
      <c r="H58" s="18"/>
      <c r="I58" s="19"/>
    </row>
    <row r="59" spans="5:9" x14ac:dyDescent="0.25">
      <c r="E59" s="16"/>
      <c r="F59" s="17"/>
      <c r="G59" s="18"/>
      <c r="H59" s="18"/>
      <c r="I59" s="19"/>
    </row>
    <row r="60" spans="5:9" x14ac:dyDescent="0.25">
      <c r="E60" s="16" t="s">
        <v>18</v>
      </c>
      <c r="F60" s="17" t="s">
        <v>49</v>
      </c>
      <c r="G60" s="18">
        <f>6000000/180</f>
        <v>33333.333333333336</v>
      </c>
      <c r="H60" s="18"/>
      <c r="I60" s="111" t="s">
        <v>165</v>
      </c>
    </row>
    <row r="61" spans="5:9" x14ac:dyDescent="0.25">
      <c r="E61" s="16" t="s">
        <v>21</v>
      </c>
      <c r="F61" s="17" t="s">
        <v>50</v>
      </c>
      <c r="G61" s="18"/>
      <c r="H61" s="18">
        <f>G60</f>
        <v>33333.333333333336</v>
      </c>
      <c r="I61" s="111"/>
    </row>
    <row r="62" spans="5:9" ht="15.75" thickBot="1" x14ac:dyDescent="0.3">
      <c r="E62" s="24"/>
      <c r="F62" s="28"/>
      <c r="G62" s="29"/>
      <c r="H62" s="29"/>
      <c r="I62" s="27"/>
    </row>
    <row r="63" spans="5:9" ht="15.75" thickBot="1" x14ac:dyDescent="0.3">
      <c r="E63" s="1"/>
      <c r="F63" s="1"/>
      <c r="G63" s="3"/>
      <c r="H63" s="3"/>
      <c r="I63" s="1"/>
    </row>
    <row r="64" spans="5:9" x14ac:dyDescent="0.25">
      <c r="E64" s="11"/>
      <c r="F64" s="12" t="s">
        <v>51</v>
      </c>
      <c r="G64" s="13"/>
      <c r="H64" s="13"/>
      <c r="I64" s="15"/>
    </row>
    <row r="65" spans="5:9" x14ac:dyDescent="0.25">
      <c r="E65" s="16"/>
      <c r="F65" s="17"/>
      <c r="G65" s="18"/>
      <c r="H65" s="18"/>
      <c r="I65" s="19"/>
    </row>
    <row r="66" spans="5:9" ht="30" x14ac:dyDescent="0.25">
      <c r="E66" s="16" t="s">
        <v>18</v>
      </c>
      <c r="F66" s="17" t="s">
        <v>35</v>
      </c>
      <c r="G66" s="18">
        <f>'WC NPV Calculations'!D8</f>
        <v>19918.709096550028</v>
      </c>
      <c r="H66" s="18"/>
      <c r="I66" s="19" t="s">
        <v>52</v>
      </c>
    </row>
    <row r="67" spans="5:9" x14ac:dyDescent="0.25">
      <c r="E67" s="16" t="s">
        <v>21</v>
      </c>
      <c r="F67" s="17" t="s">
        <v>47</v>
      </c>
      <c r="G67" s="18">
        <f>'WC NPV Calculations'!E8</f>
        <v>24462.566319736576</v>
      </c>
      <c r="H67" s="18"/>
      <c r="I67" s="19"/>
    </row>
    <row r="68" spans="5:9" x14ac:dyDescent="0.25">
      <c r="E68" s="16" t="s">
        <v>21</v>
      </c>
      <c r="F68" s="17" t="s">
        <v>22</v>
      </c>
      <c r="G68" s="18"/>
      <c r="H68" s="18">
        <f>G66+G67</f>
        <v>44381.275416286604</v>
      </c>
      <c r="I68" s="19"/>
    </row>
    <row r="69" spans="5:9" ht="30" x14ac:dyDescent="0.25">
      <c r="E69" s="16"/>
      <c r="F69" s="23" t="s">
        <v>48</v>
      </c>
      <c r="G69" s="18"/>
      <c r="H69" s="18"/>
      <c r="I69" s="19"/>
    </row>
    <row r="70" spans="5:9" x14ac:dyDescent="0.25">
      <c r="E70" s="16"/>
      <c r="F70" s="17"/>
      <c r="G70" s="18"/>
      <c r="H70" s="18"/>
      <c r="I70" s="19"/>
    </row>
    <row r="71" spans="5:9" x14ac:dyDescent="0.25">
      <c r="E71" s="16" t="s">
        <v>18</v>
      </c>
      <c r="F71" s="17" t="s">
        <v>49</v>
      </c>
      <c r="G71" s="18">
        <v>33333</v>
      </c>
      <c r="H71" s="18"/>
      <c r="I71" s="111" t="s">
        <v>165</v>
      </c>
    </row>
    <row r="72" spans="5:9" x14ac:dyDescent="0.25">
      <c r="E72" s="16" t="s">
        <v>21</v>
      </c>
      <c r="F72" s="17" t="s">
        <v>50</v>
      </c>
      <c r="G72" s="18"/>
      <c r="H72" s="18">
        <f>G71</f>
        <v>33333</v>
      </c>
      <c r="I72" s="111"/>
    </row>
    <row r="73" spans="5:9" x14ac:dyDescent="0.25">
      <c r="E73" s="16"/>
      <c r="F73" s="17"/>
      <c r="G73" s="18"/>
      <c r="H73" s="18"/>
      <c r="I73" s="19"/>
    </row>
    <row r="74" spans="5:9" x14ac:dyDescent="0.25">
      <c r="E74" s="16"/>
      <c r="F74" s="17"/>
      <c r="G74" s="18"/>
      <c r="H74" s="18"/>
      <c r="I74" s="19"/>
    </row>
    <row r="75" spans="5:9" ht="60.75" thickBot="1" x14ac:dyDescent="0.3">
      <c r="E75" s="24"/>
      <c r="F75" s="28" t="s">
        <v>94</v>
      </c>
      <c r="G75" s="29"/>
      <c r="H75" s="29"/>
      <c r="I75" s="27"/>
    </row>
    <row r="76" spans="5:9" ht="15.75" thickBot="1" x14ac:dyDescent="0.3">
      <c r="E76" s="1"/>
      <c r="F76" s="1"/>
      <c r="G76" s="3"/>
      <c r="H76" s="3"/>
      <c r="I76" s="1"/>
    </row>
    <row r="77" spans="5:9" x14ac:dyDescent="0.25">
      <c r="E77" s="11"/>
      <c r="F77" s="118" t="s">
        <v>176</v>
      </c>
      <c r="G77" s="118"/>
      <c r="H77" s="118"/>
      <c r="I77" s="15"/>
    </row>
    <row r="78" spans="5:9" x14ac:dyDescent="0.25">
      <c r="E78" s="16"/>
      <c r="F78" s="17"/>
      <c r="G78" s="18"/>
      <c r="H78" s="18"/>
      <c r="I78" s="19"/>
    </row>
    <row r="79" spans="5:9" ht="30" x14ac:dyDescent="0.25">
      <c r="E79" s="16"/>
      <c r="F79" s="17" t="s">
        <v>95</v>
      </c>
      <c r="G79" s="18">
        <f>'WC NPV Calculations'!B43</f>
        <v>48375.590203752399</v>
      </c>
      <c r="H79" s="18"/>
      <c r="I79" s="19"/>
    </row>
    <row r="80" spans="5:9" x14ac:dyDescent="0.25">
      <c r="E80" s="16"/>
      <c r="F80" s="17" t="s">
        <v>56</v>
      </c>
      <c r="G80" s="18">
        <f>'WC NPV Calculations'!C43</f>
        <v>5525350.4568246845</v>
      </c>
      <c r="H80" s="18"/>
      <c r="I80" s="19"/>
    </row>
    <row r="81" spans="5:9" x14ac:dyDescent="0.25">
      <c r="E81" s="16"/>
      <c r="F81" s="17"/>
      <c r="G81" s="18"/>
      <c r="H81" s="18"/>
      <c r="I81" s="19"/>
    </row>
    <row r="82" spans="5:9" x14ac:dyDescent="0.25">
      <c r="E82" s="16" t="s">
        <v>18</v>
      </c>
      <c r="F82" s="17" t="s">
        <v>60</v>
      </c>
      <c r="G82" s="18">
        <f>'WC NPV Calculations'!H43</f>
        <v>456266.35283297859</v>
      </c>
      <c r="H82" s="18"/>
      <c r="I82" s="19"/>
    </row>
    <row r="83" spans="5:9" ht="15.75" thickBot="1" x14ac:dyDescent="0.3">
      <c r="E83" s="24" t="s">
        <v>21</v>
      </c>
      <c r="F83" s="25" t="s">
        <v>34</v>
      </c>
      <c r="G83" s="29"/>
      <c r="H83" s="29">
        <f>G82</f>
        <v>456266.35283297859</v>
      </c>
      <c r="I83" s="27"/>
    </row>
    <row r="84" spans="5:9" ht="15.75" thickBot="1" x14ac:dyDescent="0.3">
      <c r="E84" s="1"/>
      <c r="F84" s="1"/>
      <c r="G84" s="3"/>
      <c r="H84" s="3"/>
      <c r="I84" s="1"/>
    </row>
    <row r="85" spans="5:9" x14ac:dyDescent="0.25">
      <c r="E85" s="11"/>
      <c r="F85" s="12" t="s">
        <v>97</v>
      </c>
      <c r="G85" s="13"/>
      <c r="H85" s="13"/>
      <c r="I85" s="15"/>
    </row>
    <row r="86" spans="5:9" x14ac:dyDescent="0.25">
      <c r="E86" s="16"/>
      <c r="F86" s="17"/>
      <c r="G86" s="18"/>
      <c r="H86" s="18"/>
      <c r="I86" s="19"/>
    </row>
    <row r="87" spans="5:9" x14ac:dyDescent="0.25">
      <c r="E87" s="16" t="s">
        <v>18</v>
      </c>
      <c r="F87" s="17" t="s">
        <v>35</v>
      </c>
      <c r="G87" s="18">
        <f>'WC NPV Calculations'!D43</f>
        <v>18417.816438247424</v>
      </c>
      <c r="H87" s="18"/>
      <c r="I87" s="19"/>
    </row>
    <row r="88" spans="5:9" x14ac:dyDescent="0.25">
      <c r="E88" s="16" t="s">
        <v>21</v>
      </c>
      <c r="F88" s="17" t="s">
        <v>47</v>
      </c>
      <c r="G88" s="18">
        <f>'WC NPV Calculations'!E43</f>
        <v>29957.773765504975</v>
      </c>
      <c r="H88" s="18"/>
      <c r="I88" s="19"/>
    </row>
    <row r="89" spans="5:9" x14ac:dyDescent="0.25">
      <c r="E89" s="16" t="s">
        <v>21</v>
      </c>
      <c r="F89" s="17" t="s">
        <v>22</v>
      </c>
      <c r="G89" s="18"/>
      <c r="H89" s="18">
        <f>G87+G88</f>
        <v>48375.590203752399</v>
      </c>
      <c r="I89" s="19"/>
    </row>
    <row r="90" spans="5:9" ht="30" x14ac:dyDescent="0.25">
      <c r="E90" s="16"/>
      <c r="F90" s="23" t="s">
        <v>48</v>
      </c>
      <c r="G90" s="18"/>
      <c r="H90" s="18"/>
      <c r="I90" s="19"/>
    </row>
    <row r="91" spans="5:9" x14ac:dyDescent="0.25">
      <c r="E91" s="16"/>
      <c r="F91" s="17"/>
      <c r="G91" s="18"/>
      <c r="H91" s="18"/>
      <c r="I91" s="19"/>
    </row>
    <row r="92" spans="5:9" x14ac:dyDescent="0.25">
      <c r="E92" s="16" t="s">
        <v>18</v>
      </c>
      <c r="F92" s="17" t="s">
        <v>49</v>
      </c>
      <c r="G92" s="18">
        <v>36502</v>
      </c>
      <c r="H92" s="18"/>
      <c r="I92" s="111"/>
    </row>
    <row r="93" spans="5:9" x14ac:dyDescent="0.25">
      <c r="E93" s="16" t="s">
        <v>21</v>
      </c>
      <c r="F93" s="17" t="s">
        <v>50</v>
      </c>
      <c r="G93" s="18"/>
      <c r="H93" s="18">
        <f>G92</f>
        <v>36502</v>
      </c>
      <c r="I93" s="111"/>
    </row>
    <row r="94" spans="5:9" x14ac:dyDescent="0.25">
      <c r="E94" s="16"/>
      <c r="F94" s="17"/>
      <c r="G94" s="18"/>
      <c r="H94" s="18"/>
      <c r="I94" s="19"/>
    </row>
    <row r="95" spans="5:9" ht="60.75" thickBot="1" x14ac:dyDescent="0.3">
      <c r="E95" s="24"/>
      <c r="F95" s="25" t="s">
        <v>102</v>
      </c>
      <c r="G95" s="29"/>
      <c r="H95" s="29"/>
      <c r="I95" s="27"/>
    </row>
  </sheetData>
  <mergeCells count="15">
    <mergeCell ref="B9:D9"/>
    <mergeCell ref="B4:D4"/>
    <mergeCell ref="B5:D5"/>
    <mergeCell ref="B6:D6"/>
    <mergeCell ref="B7:D7"/>
    <mergeCell ref="B8:D8"/>
    <mergeCell ref="I71:I72"/>
    <mergeCell ref="F77:H77"/>
    <mergeCell ref="I92:I93"/>
    <mergeCell ref="B10:D10"/>
    <mergeCell ref="B14:D14"/>
    <mergeCell ref="B15:D15"/>
    <mergeCell ref="B26:D26"/>
    <mergeCell ref="I48:I49"/>
    <mergeCell ref="I60:I61"/>
  </mergeCells>
  <pageMargins left="0.7" right="0.7" top="0.75" bottom="0.75" header="0.3" footer="0.3"/>
  <pageSetup paperSize="9" scale="44" orientation="portrait" r:id="rId1"/>
  <rowBreaks count="1" manualBreakCount="1">
    <brk id="43" min="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86"/>
  <sheetViews>
    <sheetView view="pageBreakPreview" topLeftCell="A127" zoomScale="60" zoomScaleNormal="100" workbookViewId="0">
      <selection activeCell="D16" sqref="D16"/>
    </sheetView>
  </sheetViews>
  <sheetFormatPr defaultRowHeight="15" x14ac:dyDescent="0.25"/>
  <cols>
    <col min="2" max="2" width="14.140625" customWidth="1"/>
    <col min="3" max="3" width="14.7109375" bestFit="1" customWidth="1"/>
    <col min="4" max="4" width="10.85546875" bestFit="1" customWidth="1"/>
    <col min="5" max="5" width="9.42578125" bestFit="1" customWidth="1"/>
    <col min="6" max="6" width="15.5703125" bestFit="1" customWidth="1"/>
    <col min="8" max="8" width="10" hidden="1" customWidth="1"/>
    <col min="9" max="9" width="0" hidden="1" customWidth="1"/>
    <col min="10" max="10" width="14.28515625" bestFit="1" customWidth="1"/>
    <col min="11" max="11" width="11.7109375" bestFit="1" customWidth="1"/>
    <col min="12" max="12" width="14.42578125" bestFit="1" customWidth="1"/>
  </cols>
  <sheetData>
    <row r="1" spans="1:12" x14ac:dyDescent="0.25">
      <c r="B1" s="8" t="s">
        <v>46</v>
      </c>
      <c r="C1" s="6"/>
      <c r="D1" s="6"/>
      <c r="E1" s="6"/>
      <c r="F1" s="6"/>
    </row>
    <row r="2" spans="1:12" x14ac:dyDescent="0.25">
      <c r="B2" s="6"/>
      <c r="C2" s="6"/>
      <c r="D2" s="6"/>
      <c r="E2" s="6"/>
      <c r="F2" s="6"/>
    </row>
    <row r="3" spans="1:12" x14ac:dyDescent="0.25">
      <c r="A3" t="s">
        <v>42</v>
      </c>
      <c r="B3" s="6">
        <f>'Waste Contract'!C30</f>
        <v>6000000</v>
      </c>
      <c r="C3" s="6"/>
      <c r="D3" s="6"/>
      <c r="E3" s="6"/>
      <c r="F3" s="6"/>
    </row>
    <row r="4" spans="1:12" x14ac:dyDescent="0.25">
      <c r="B4" s="6"/>
      <c r="C4" s="6"/>
      <c r="D4" s="6"/>
      <c r="E4" s="6"/>
      <c r="F4" s="6"/>
      <c r="J4" t="s">
        <v>103</v>
      </c>
    </row>
    <row r="5" spans="1:12" x14ac:dyDescent="0.25">
      <c r="B5" s="6"/>
      <c r="C5" s="6"/>
      <c r="D5" s="6"/>
      <c r="E5" s="6"/>
      <c r="F5" s="6"/>
    </row>
    <row r="6" spans="1:12" ht="30" x14ac:dyDescent="0.25">
      <c r="A6" s="4" t="s">
        <v>39</v>
      </c>
      <c r="B6" s="7" t="s">
        <v>40</v>
      </c>
      <c r="C6" s="7" t="s">
        <v>43</v>
      </c>
      <c r="D6" s="7" t="s">
        <v>41</v>
      </c>
      <c r="E6" s="7" t="s">
        <v>44</v>
      </c>
      <c r="F6" s="7" t="s">
        <v>45</v>
      </c>
      <c r="J6" t="s">
        <v>99</v>
      </c>
      <c r="K6" t="s">
        <v>100</v>
      </c>
      <c r="L6" t="s">
        <v>101</v>
      </c>
    </row>
    <row r="7" spans="1:12" x14ac:dyDescent="0.25">
      <c r="A7">
        <v>1</v>
      </c>
      <c r="B7" s="5">
        <f>'Waste Contract'!C35</f>
        <v>44381.275416286604</v>
      </c>
      <c r="C7" s="10">
        <f>B3</f>
        <v>6000000</v>
      </c>
      <c r="D7" s="10">
        <f>C7*0.00333333</f>
        <v>19999.98</v>
      </c>
      <c r="E7" s="5">
        <f>B7-D7</f>
        <v>24381.295416286604</v>
      </c>
      <c r="F7" s="10">
        <f>C7-E7</f>
        <v>5975618.7045837138</v>
      </c>
      <c r="J7" s="6">
        <f>B3</f>
        <v>6000000</v>
      </c>
      <c r="K7" s="6">
        <f>J7/180</f>
        <v>33333.333333333336</v>
      </c>
      <c r="L7" s="6">
        <f>J7-K7</f>
        <v>5966666.666666667</v>
      </c>
    </row>
    <row r="8" spans="1:12" x14ac:dyDescent="0.25">
      <c r="A8">
        <v>2</v>
      </c>
      <c r="B8" s="5">
        <f>B7</f>
        <v>44381.275416286604</v>
      </c>
      <c r="C8" s="10">
        <f>F7</f>
        <v>5975618.7045837138</v>
      </c>
      <c r="D8" s="10">
        <f>C8*0.00333333</f>
        <v>19918.709096550028</v>
      </c>
      <c r="E8" s="5">
        <f>B8-D8</f>
        <v>24462.566319736576</v>
      </c>
      <c r="F8" s="10">
        <f>C8-E8</f>
        <v>5951156.1382639771</v>
      </c>
      <c r="J8" s="10">
        <f>L7</f>
        <v>5966666.666666667</v>
      </c>
      <c r="K8" s="10">
        <f>K7</f>
        <v>33333.333333333336</v>
      </c>
      <c r="L8" s="6">
        <f>J8-K8</f>
        <v>5933333.333333334</v>
      </c>
    </row>
    <row r="9" spans="1:12" x14ac:dyDescent="0.25">
      <c r="A9">
        <v>3</v>
      </c>
      <c r="B9" s="5">
        <f t="shared" ref="B9:B72" si="0">B8</f>
        <v>44381.275416286604</v>
      </c>
      <c r="C9" s="10">
        <f t="shared" ref="C9:C72" si="1">F8</f>
        <v>5951156.1382639771</v>
      </c>
      <c r="D9" s="10">
        <f t="shared" ref="D9:D72" si="2">C9*0.00333333</f>
        <v>19837.167290359463</v>
      </c>
      <c r="E9" s="5">
        <f t="shared" ref="E9:F9" si="3">B9-D9</f>
        <v>24544.108125927141</v>
      </c>
      <c r="F9" s="10">
        <f t="shared" si="3"/>
        <v>5926612.0301380502</v>
      </c>
      <c r="J9" s="10">
        <f t="shared" ref="J9:J72" si="4">L8</f>
        <v>5933333.333333334</v>
      </c>
      <c r="K9" s="10">
        <f t="shared" ref="K9:K72" si="5">K8</f>
        <v>33333.333333333336</v>
      </c>
      <c r="L9" s="6">
        <f t="shared" ref="L9:L72" si="6">J9-K9</f>
        <v>5900000.0000000009</v>
      </c>
    </row>
    <row r="10" spans="1:12" x14ac:dyDescent="0.25">
      <c r="A10">
        <v>4</v>
      </c>
      <c r="B10" s="5">
        <f t="shared" si="0"/>
        <v>44381.275416286604</v>
      </c>
      <c r="C10" s="10">
        <f t="shared" si="1"/>
        <v>5926612.0301380502</v>
      </c>
      <c r="D10" s="10">
        <f t="shared" si="2"/>
        <v>19755.353678420066</v>
      </c>
      <c r="E10" s="5">
        <f t="shared" ref="E10:F10" si="7">B10-D10</f>
        <v>24625.921737866538</v>
      </c>
      <c r="F10" s="10">
        <f t="shared" si="7"/>
        <v>5901986.1084001837</v>
      </c>
      <c r="J10" s="10">
        <f t="shared" si="4"/>
        <v>5900000.0000000009</v>
      </c>
      <c r="K10" s="10">
        <f t="shared" si="5"/>
        <v>33333.333333333336</v>
      </c>
      <c r="L10" s="6">
        <f t="shared" si="6"/>
        <v>5866666.6666666679</v>
      </c>
    </row>
    <row r="11" spans="1:12" x14ac:dyDescent="0.25">
      <c r="A11">
        <v>5</v>
      </c>
      <c r="B11" s="5">
        <f t="shared" si="0"/>
        <v>44381.275416286604</v>
      </c>
      <c r="C11" s="10">
        <f t="shared" si="1"/>
        <v>5901986.1084001837</v>
      </c>
      <c r="D11" s="10">
        <f t="shared" si="2"/>
        <v>19673.267354713582</v>
      </c>
      <c r="E11" s="5">
        <f t="shared" ref="E11:F11" si="8">B11-D11</f>
        <v>24708.008061573022</v>
      </c>
      <c r="F11" s="10">
        <f t="shared" si="8"/>
        <v>5877278.1003386108</v>
      </c>
      <c r="J11" s="10">
        <f t="shared" si="4"/>
        <v>5866666.6666666679</v>
      </c>
      <c r="K11" s="10">
        <f t="shared" si="5"/>
        <v>33333.333333333336</v>
      </c>
      <c r="L11" s="6">
        <f t="shared" si="6"/>
        <v>5833333.3333333349</v>
      </c>
    </row>
    <row r="12" spans="1:12" x14ac:dyDescent="0.25">
      <c r="A12">
        <v>6</v>
      </c>
      <c r="B12" s="5">
        <f t="shared" si="0"/>
        <v>44381.275416286604</v>
      </c>
      <c r="C12" s="10">
        <f t="shared" si="1"/>
        <v>5877278.1003386108</v>
      </c>
      <c r="D12" s="10">
        <f t="shared" si="2"/>
        <v>19590.9074102017</v>
      </c>
      <c r="E12" s="5">
        <f t="shared" ref="E12:F12" si="9">B12-D12</f>
        <v>24790.368006084904</v>
      </c>
      <c r="F12" s="10">
        <f t="shared" si="9"/>
        <v>5852487.7323325258</v>
      </c>
      <c r="J12" s="10">
        <f t="shared" si="4"/>
        <v>5833333.3333333349</v>
      </c>
      <c r="K12" s="10">
        <f t="shared" si="5"/>
        <v>33333.333333333336</v>
      </c>
      <c r="L12" s="6">
        <f t="shared" si="6"/>
        <v>5800000.0000000019</v>
      </c>
    </row>
    <row r="13" spans="1:12" x14ac:dyDescent="0.25">
      <c r="A13">
        <v>7</v>
      </c>
      <c r="B13" s="5">
        <f t="shared" si="0"/>
        <v>44381.275416286604</v>
      </c>
      <c r="C13" s="10">
        <f t="shared" si="1"/>
        <v>5852487.7323325258</v>
      </c>
      <c r="D13" s="10">
        <f t="shared" si="2"/>
        <v>19508.272932815977</v>
      </c>
      <c r="E13" s="5">
        <f t="shared" ref="E13:F13" si="10">B13-D13</f>
        <v>24873.002483470627</v>
      </c>
      <c r="F13" s="10">
        <f t="shared" si="10"/>
        <v>5827614.7298490554</v>
      </c>
      <c r="J13" s="10">
        <f t="shared" si="4"/>
        <v>5800000.0000000019</v>
      </c>
      <c r="K13" s="10">
        <f t="shared" si="5"/>
        <v>33333.333333333336</v>
      </c>
      <c r="L13" s="6">
        <f t="shared" si="6"/>
        <v>5766666.6666666688</v>
      </c>
    </row>
    <row r="14" spans="1:12" x14ac:dyDescent="0.25">
      <c r="A14">
        <v>8</v>
      </c>
      <c r="B14" s="5">
        <f t="shared" si="0"/>
        <v>44381.275416286604</v>
      </c>
      <c r="C14" s="10">
        <f t="shared" si="1"/>
        <v>5827614.7298490554</v>
      </c>
      <c r="D14" s="10">
        <f t="shared" si="2"/>
        <v>19425.363007447751</v>
      </c>
      <c r="E14" s="5">
        <f t="shared" ref="E14:F14" si="11">B14-D14</f>
        <v>24955.912408838853</v>
      </c>
      <c r="F14" s="10">
        <f t="shared" si="11"/>
        <v>5802658.8174402164</v>
      </c>
      <c r="J14" s="10">
        <f t="shared" si="4"/>
        <v>5766666.6666666688</v>
      </c>
      <c r="K14" s="10">
        <f t="shared" si="5"/>
        <v>33333.333333333336</v>
      </c>
      <c r="L14" s="6">
        <f t="shared" si="6"/>
        <v>5733333.3333333358</v>
      </c>
    </row>
    <row r="15" spans="1:12" x14ac:dyDescent="0.25">
      <c r="A15">
        <v>9</v>
      </c>
      <c r="B15" s="5">
        <f t="shared" si="0"/>
        <v>44381.275416286604</v>
      </c>
      <c r="C15" s="10">
        <f t="shared" si="1"/>
        <v>5802658.8174402164</v>
      </c>
      <c r="D15" s="10">
        <f t="shared" si="2"/>
        <v>19342.176715937996</v>
      </c>
      <c r="E15" s="5">
        <f t="shared" ref="E15:F15" si="12">B15-D15</f>
        <v>25039.098700348608</v>
      </c>
      <c r="F15" s="10">
        <f t="shared" si="12"/>
        <v>5777619.7187398681</v>
      </c>
      <c r="J15" s="10">
        <f t="shared" si="4"/>
        <v>5733333.3333333358</v>
      </c>
      <c r="K15" s="10">
        <f t="shared" si="5"/>
        <v>33333.333333333336</v>
      </c>
      <c r="L15" s="6">
        <f t="shared" si="6"/>
        <v>5700000.0000000028</v>
      </c>
    </row>
    <row r="16" spans="1:12" x14ac:dyDescent="0.25">
      <c r="A16">
        <v>10</v>
      </c>
      <c r="B16" s="5">
        <f t="shared" si="0"/>
        <v>44381.275416286604</v>
      </c>
      <c r="C16" s="10">
        <f t="shared" si="1"/>
        <v>5777619.7187398681</v>
      </c>
      <c r="D16" s="10">
        <f t="shared" si="2"/>
        <v>19258.713137067163</v>
      </c>
      <c r="E16" s="5">
        <f t="shared" ref="E16:F16" si="13">B16-D16</f>
        <v>25122.562279219441</v>
      </c>
      <c r="F16" s="10">
        <f t="shared" si="13"/>
        <v>5752497.1564606484</v>
      </c>
      <c r="J16" s="10">
        <f t="shared" si="4"/>
        <v>5700000.0000000028</v>
      </c>
      <c r="K16" s="10">
        <f t="shared" si="5"/>
        <v>33333.333333333336</v>
      </c>
      <c r="L16" s="6">
        <f t="shared" si="6"/>
        <v>5666666.6666666698</v>
      </c>
    </row>
    <row r="17" spans="1:12" x14ac:dyDescent="0.25">
      <c r="A17">
        <v>11</v>
      </c>
      <c r="B17" s="5">
        <f t="shared" si="0"/>
        <v>44381.275416286604</v>
      </c>
      <c r="C17" s="10">
        <f t="shared" si="1"/>
        <v>5752497.1564606484</v>
      </c>
      <c r="D17" s="10">
        <f t="shared" si="2"/>
        <v>19174.971346544971</v>
      </c>
      <c r="E17" s="5">
        <f t="shared" ref="E17:F17" si="14">B17-D17</f>
        <v>25206.304069741633</v>
      </c>
      <c r="F17" s="10">
        <f t="shared" si="14"/>
        <v>5727290.8523909068</v>
      </c>
      <c r="J17" s="10">
        <f t="shared" si="4"/>
        <v>5666666.6666666698</v>
      </c>
      <c r="K17" s="10">
        <f t="shared" si="5"/>
        <v>33333.333333333336</v>
      </c>
      <c r="L17" s="6">
        <f t="shared" si="6"/>
        <v>5633333.3333333367</v>
      </c>
    </row>
    <row r="18" spans="1:12" x14ac:dyDescent="0.25">
      <c r="A18">
        <v>12</v>
      </c>
      <c r="B18" s="5">
        <f t="shared" si="0"/>
        <v>44381.275416286604</v>
      </c>
      <c r="C18" s="10">
        <f t="shared" si="1"/>
        <v>5727290.8523909068</v>
      </c>
      <c r="D18" s="10">
        <f t="shared" si="2"/>
        <v>19090.950417000182</v>
      </c>
      <c r="E18" s="5">
        <f t="shared" ref="E18:F18" si="15">B18-D18</f>
        <v>25290.324999286422</v>
      </c>
      <c r="F18" s="10">
        <f t="shared" si="15"/>
        <v>5702000.52739162</v>
      </c>
      <c r="J18" s="10">
        <f t="shared" si="4"/>
        <v>5633333.3333333367</v>
      </c>
      <c r="K18" s="10">
        <f t="shared" si="5"/>
        <v>33333.333333333336</v>
      </c>
      <c r="L18" s="6">
        <f t="shared" si="6"/>
        <v>5600000.0000000037</v>
      </c>
    </row>
    <row r="19" spans="1:12" x14ac:dyDescent="0.25">
      <c r="A19">
        <v>13</v>
      </c>
      <c r="B19" s="5">
        <f t="shared" si="0"/>
        <v>44381.275416286604</v>
      </c>
      <c r="C19" s="10">
        <f t="shared" si="1"/>
        <v>5702000.52739162</v>
      </c>
      <c r="D19" s="10">
        <f t="shared" si="2"/>
        <v>19006.649417970308</v>
      </c>
      <c r="E19" s="5">
        <f t="shared" ref="E19:F19" si="16">B19-D19</f>
        <v>25374.625998316296</v>
      </c>
      <c r="F19" s="10">
        <f t="shared" si="16"/>
        <v>5676625.9013933036</v>
      </c>
      <c r="J19" s="10">
        <f t="shared" si="4"/>
        <v>5600000.0000000037</v>
      </c>
      <c r="K19" s="10">
        <f t="shared" si="5"/>
        <v>33333.333333333336</v>
      </c>
      <c r="L19" s="6">
        <f t="shared" si="6"/>
        <v>5566666.6666666707</v>
      </c>
    </row>
    <row r="20" spans="1:12" x14ac:dyDescent="0.25">
      <c r="A20">
        <v>14</v>
      </c>
      <c r="B20" s="5">
        <f t="shared" si="0"/>
        <v>44381.275416286604</v>
      </c>
      <c r="C20" s="10">
        <f t="shared" si="1"/>
        <v>5676625.9013933036</v>
      </c>
      <c r="D20" s="10">
        <f t="shared" si="2"/>
        <v>18922.067415891339</v>
      </c>
      <c r="E20" s="5">
        <f t="shared" ref="E20:F20" si="17">B20-D20</f>
        <v>25459.208000395265</v>
      </c>
      <c r="F20" s="10">
        <f t="shared" si="17"/>
        <v>5651166.6933929082</v>
      </c>
      <c r="J20" s="10">
        <f t="shared" si="4"/>
        <v>5566666.6666666707</v>
      </c>
      <c r="K20" s="10">
        <f t="shared" si="5"/>
        <v>33333.333333333336</v>
      </c>
      <c r="L20" s="6">
        <f t="shared" si="6"/>
        <v>5533333.3333333377</v>
      </c>
    </row>
    <row r="21" spans="1:12" x14ac:dyDescent="0.25">
      <c r="A21">
        <v>15</v>
      </c>
      <c r="B21" s="5">
        <f t="shared" si="0"/>
        <v>44381.275416286604</v>
      </c>
      <c r="C21" s="10">
        <f t="shared" si="1"/>
        <v>5651166.6933929082</v>
      </c>
      <c r="D21" s="10">
        <f t="shared" si="2"/>
        <v>18837.203474087382</v>
      </c>
      <c r="E21" s="5">
        <f t="shared" ref="E21:F21" si="18">B21-D21</f>
        <v>25544.071942199222</v>
      </c>
      <c r="F21" s="10">
        <f t="shared" si="18"/>
        <v>5625622.6214507092</v>
      </c>
      <c r="J21" s="10">
        <f t="shared" si="4"/>
        <v>5533333.3333333377</v>
      </c>
      <c r="K21" s="10">
        <f t="shared" si="5"/>
        <v>33333.333333333336</v>
      </c>
      <c r="L21" s="6">
        <f t="shared" si="6"/>
        <v>5500000.0000000047</v>
      </c>
    </row>
    <row r="22" spans="1:12" x14ac:dyDescent="0.25">
      <c r="A22">
        <v>16</v>
      </c>
      <c r="B22" s="5">
        <f t="shared" si="0"/>
        <v>44381.275416286604</v>
      </c>
      <c r="C22" s="10">
        <f t="shared" si="1"/>
        <v>5625622.6214507092</v>
      </c>
      <c r="D22" s="10">
        <f t="shared" si="2"/>
        <v>18752.05665276029</v>
      </c>
      <c r="E22" s="5">
        <f t="shared" ref="E22:F22" si="19">B22-D22</f>
        <v>25629.218763526314</v>
      </c>
      <c r="F22" s="10">
        <f t="shared" si="19"/>
        <v>5599993.4026871826</v>
      </c>
      <c r="J22" s="10">
        <f t="shared" si="4"/>
        <v>5500000.0000000047</v>
      </c>
      <c r="K22" s="10">
        <f t="shared" si="5"/>
        <v>33333.333333333336</v>
      </c>
      <c r="L22" s="6">
        <f t="shared" si="6"/>
        <v>5466666.6666666716</v>
      </c>
    </row>
    <row r="23" spans="1:12" x14ac:dyDescent="0.25">
      <c r="A23">
        <v>17</v>
      </c>
      <c r="B23" s="5">
        <f t="shared" si="0"/>
        <v>44381.275416286604</v>
      </c>
      <c r="C23" s="10">
        <f t="shared" si="1"/>
        <v>5599993.4026871826</v>
      </c>
      <c r="D23" s="10">
        <f t="shared" si="2"/>
        <v>18666.626008979267</v>
      </c>
      <c r="E23" s="5">
        <f t="shared" ref="E23:F23" si="20">B23-D23</f>
        <v>25714.649407307337</v>
      </c>
      <c r="F23" s="10">
        <f t="shared" si="20"/>
        <v>5574278.753279875</v>
      </c>
      <c r="J23" s="10">
        <f t="shared" si="4"/>
        <v>5466666.6666666716</v>
      </c>
      <c r="K23" s="10">
        <f t="shared" si="5"/>
        <v>33333.333333333336</v>
      </c>
      <c r="L23" s="6">
        <f t="shared" si="6"/>
        <v>5433333.3333333386</v>
      </c>
    </row>
    <row r="24" spans="1:12" x14ac:dyDescent="0.25">
      <c r="A24">
        <v>18</v>
      </c>
      <c r="B24" s="5">
        <f t="shared" si="0"/>
        <v>44381.275416286604</v>
      </c>
      <c r="C24" s="10">
        <f t="shared" si="1"/>
        <v>5574278.753279875</v>
      </c>
      <c r="D24" s="10">
        <f t="shared" si="2"/>
        <v>18580.910596670405</v>
      </c>
      <c r="E24" s="5">
        <f t="shared" ref="E24:F24" si="21">B24-D24</f>
        <v>25800.364819616199</v>
      </c>
      <c r="F24" s="10">
        <f t="shared" si="21"/>
        <v>5548478.388460259</v>
      </c>
      <c r="J24" s="10">
        <f t="shared" si="4"/>
        <v>5433333.3333333386</v>
      </c>
      <c r="K24" s="10">
        <f t="shared" si="5"/>
        <v>33333.333333333336</v>
      </c>
      <c r="L24" s="6">
        <f t="shared" si="6"/>
        <v>5400000.0000000056</v>
      </c>
    </row>
    <row r="25" spans="1:12" x14ac:dyDescent="0.25">
      <c r="A25">
        <v>19</v>
      </c>
      <c r="B25" s="5">
        <f t="shared" si="0"/>
        <v>44381.275416286604</v>
      </c>
      <c r="C25" s="10">
        <f t="shared" si="1"/>
        <v>5548478.388460259</v>
      </c>
      <c r="D25" s="10">
        <f t="shared" si="2"/>
        <v>18494.909466606234</v>
      </c>
      <c r="E25" s="5">
        <f t="shared" ref="E25:F25" si="22">B25-D25</f>
        <v>25886.36594968037</v>
      </c>
      <c r="F25" s="10">
        <f t="shared" si="22"/>
        <v>5522592.0225105789</v>
      </c>
      <c r="J25" s="10">
        <f t="shared" si="4"/>
        <v>5400000.0000000056</v>
      </c>
      <c r="K25" s="10">
        <f t="shared" si="5"/>
        <v>33333.333333333336</v>
      </c>
      <c r="L25" s="6">
        <f t="shared" si="6"/>
        <v>5366666.6666666726</v>
      </c>
    </row>
    <row r="26" spans="1:12" x14ac:dyDescent="0.25">
      <c r="A26">
        <v>20</v>
      </c>
      <c r="B26" s="5">
        <f t="shared" si="0"/>
        <v>44381.275416286604</v>
      </c>
      <c r="C26" s="10">
        <f t="shared" si="1"/>
        <v>5522592.0225105789</v>
      </c>
      <c r="D26" s="10">
        <f t="shared" si="2"/>
        <v>18408.621666395185</v>
      </c>
      <c r="E26" s="5">
        <f t="shared" ref="E26:F26" si="23">B26-D26</f>
        <v>25972.653749891419</v>
      </c>
      <c r="F26" s="10">
        <f t="shared" si="23"/>
        <v>5496619.3687606873</v>
      </c>
      <c r="J26" s="10">
        <f t="shared" si="4"/>
        <v>5366666.6666666726</v>
      </c>
      <c r="K26" s="10">
        <f t="shared" si="5"/>
        <v>33333.333333333336</v>
      </c>
      <c r="L26" s="6">
        <f t="shared" si="6"/>
        <v>5333333.3333333395</v>
      </c>
    </row>
    <row r="27" spans="1:12" x14ac:dyDescent="0.25">
      <c r="A27">
        <v>21</v>
      </c>
      <c r="B27" s="5">
        <f t="shared" si="0"/>
        <v>44381.275416286604</v>
      </c>
      <c r="C27" s="10">
        <f t="shared" si="1"/>
        <v>5496619.3687606873</v>
      </c>
      <c r="D27" s="10">
        <f t="shared" si="2"/>
        <v>18322.04624047106</v>
      </c>
      <c r="E27" s="5">
        <f t="shared" ref="E27:F27" si="24">B27-D27</f>
        <v>26059.229175815544</v>
      </c>
      <c r="F27" s="10">
        <f t="shared" si="24"/>
        <v>5470560.1395848719</v>
      </c>
      <c r="J27" s="10">
        <f t="shared" si="4"/>
        <v>5333333.3333333395</v>
      </c>
      <c r="K27" s="10">
        <f t="shared" si="5"/>
        <v>33333.333333333336</v>
      </c>
      <c r="L27" s="6">
        <f t="shared" si="6"/>
        <v>5300000.0000000065</v>
      </c>
    </row>
    <row r="28" spans="1:12" x14ac:dyDescent="0.25">
      <c r="A28">
        <v>22</v>
      </c>
      <c r="B28" s="5">
        <f t="shared" si="0"/>
        <v>44381.275416286604</v>
      </c>
      <c r="C28" s="10">
        <f t="shared" si="1"/>
        <v>5470560.1395848719</v>
      </c>
      <c r="D28" s="10">
        <f t="shared" si="2"/>
        <v>18235.182230082439</v>
      </c>
      <c r="E28" s="5">
        <f t="shared" ref="E28:F28" si="25">B28-D28</f>
        <v>26146.093186204165</v>
      </c>
      <c r="F28" s="10">
        <f t="shared" si="25"/>
        <v>5444414.0463986676</v>
      </c>
      <c r="J28" s="10">
        <f t="shared" si="4"/>
        <v>5300000.0000000065</v>
      </c>
      <c r="K28" s="10">
        <f t="shared" si="5"/>
        <v>33333.333333333336</v>
      </c>
      <c r="L28" s="6">
        <f t="shared" si="6"/>
        <v>5266666.6666666735</v>
      </c>
    </row>
    <row r="29" spans="1:12" x14ac:dyDescent="0.25">
      <c r="A29">
        <v>23</v>
      </c>
      <c r="B29" s="5">
        <f t="shared" si="0"/>
        <v>44381.275416286604</v>
      </c>
      <c r="C29" s="10">
        <f t="shared" si="1"/>
        <v>5444414.0463986676</v>
      </c>
      <c r="D29" s="10">
        <f t="shared" si="2"/>
        <v>18148.028673282071</v>
      </c>
      <c r="E29" s="5">
        <f t="shared" ref="E29:F29" si="26">B29-D29</f>
        <v>26233.246743004533</v>
      </c>
      <c r="F29" s="10">
        <f t="shared" si="26"/>
        <v>5418180.7996556628</v>
      </c>
      <c r="J29" s="10">
        <f t="shared" si="4"/>
        <v>5266666.6666666735</v>
      </c>
      <c r="K29" s="10">
        <f t="shared" si="5"/>
        <v>33333.333333333336</v>
      </c>
      <c r="L29" s="6">
        <f t="shared" si="6"/>
        <v>5233333.3333333405</v>
      </c>
    </row>
    <row r="30" spans="1:12" x14ac:dyDescent="0.25">
      <c r="A30">
        <v>24</v>
      </c>
      <c r="B30" s="5">
        <f t="shared" si="0"/>
        <v>44381.275416286604</v>
      </c>
      <c r="C30" s="10">
        <f t="shared" si="1"/>
        <v>5418180.7996556628</v>
      </c>
      <c r="D30" s="10">
        <f t="shared" si="2"/>
        <v>18060.58460491621</v>
      </c>
      <c r="E30" s="5">
        <f t="shared" ref="E30:F30" si="27">B30-D30</f>
        <v>26320.690811370394</v>
      </c>
      <c r="F30" s="10">
        <f t="shared" si="27"/>
        <v>5391860.1088442924</v>
      </c>
      <c r="J30" s="10">
        <f t="shared" si="4"/>
        <v>5233333.3333333405</v>
      </c>
      <c r="K30" s="10">
        <f t="shared" si="5"/>
        <v>33333.333333333336</v>
      </c>
      <c r="L30" s="6">
        <f t="shared" si="6"/>
        <v>5200000.0000000075</v>
      </c>
    </row>
    <row r="31" spans="1:12" x14ac:dyDescent="0.25">
      <c r="A31">
        <v>25</v>
      </c>
      <c r="B31" s="5">
        <f t="shared" si="0"/>
        <v>44381.275416286604</v>
      </c>
      <c r="C31" s="10">
        <f t="shared" si="1"/>
        <v>5391860.1088442924</v>
      </c>
      <c r="D31" s="10">
        <f t="shared" si="2"/>
        <v>17972.849056613944</v>
      </c>
      <c r="E31" s="5">
        <f t="shared" ref="E31:F31" si="28">B31-D31</f>
        <v>26408.42635967266</v>
      </c>
      <c r="F31" s="10">
        <f t="shared" si="28"/>
        <v>5365451.6824846193</v>
      </c>
      <c r="J31" s="10">
        <f t="shared" si="4"/>
        <v>5200000.0000000075</v>
      </c>
      <c r="K31" s="10">
        <f t="shared" si="5"/>
        <v>33333.333333333336</v>
      </c>
      <c r="L31" s="6">
        <f t="shared" si="6"/>
        <v>5166666.6666666744</v>
      </c>
    </row>
    <row r="32" spans="1:12" x14ac:dyDescent="0.25">
      <c r="A32">
        <v>26</v>
      </c>
      <c r="B32" s="5">
        <f t="shared" si="0"/>
        <v>44381.275416286604</v>
      </c>
      <c r="C32" s="10">
        <f t="shared" si="1"/>
        <v>5365451.6824846193</v>
      </c>
      <c r="D32" s="10">
        <f t="shared" si="2"/>
        <v>17884.821056776454</v>
      </c>
      <c r="E32" s="5">
        <f t="shared" ref="E32:F32" si="29">B32-D32</f>
        <v>26496.45435951015</v>
      </c>
      <c r="F32" s="10">
        <f t="shared" si="29"/>
        <v>5338955.2281251093</v>
      </c>
      <c r="J32" s="10">
        <f t="shared" si="4"/>
        <v>5166666.6666666744</v>
      </c>
      <c r="K32" s="10">
        <f t="shared" si="5"/>
        <v>33333.333333333336</v>
      </c>
      <c r="L32" s="6">
        <f t="shared" si="6"/>
        <v>5133333.3333333414</v>
      </c>
    </row>
    <row r="33" spans="1:12" x14ac:dyDescent="0.25">
      <c r="A33">
        <v>27</v>
      </c>
      <c r="B33" s="5">
        <f t="shared" si="0"/>
        <v>44381.275416286604</v>
      </c>
      <c r="C33" s="10">
        <f t="shared" si="1"/>
        <v>5338955.2281251093</v>
      </c>
      <c r="D33" s="10">
        <f t="shared" si="2"/>
        <v>17796.499630566268</v>
      </c>
      <c r="E33" s="5">
        <f t="shared" ref="E33:F33" si="30">B33-D33</f>
        <v>26584.775785720336</v>
      </c>
      <c r="F33" s="10">
        <f t="shared" si="30"/>
        <v>5312370.4523393894</v>
      </c>
      <c r="J33" s="10">
        <f t="shared" si="4"/>
        <v>5133333.3333333414</v>
      </c>
      <c r="K33" s="10">
        <f t="shared" si="5"/>
        <v>33333.333333333336</v>
      </c>
      <c r="L33" s="6">
        <f t="shared" si="6"/>
        <v>5100000.0000000084</v>
      </c>
    </row>
    <row r="34" spans="1:12" x14ac:dyDescent="0.25">
      <c r="A34">
        <v>28</v>
      </c>
      <c r="B34" s="5">
        <f t="shared" si="0"/>
        <v>44381.275416286604</v>
      </c>
      <c r="C34" s="10">
        <f t="shared" si="1"/>
        <v>5312370.4523393894</v>
      </c>
      <c r="D34" s="10">
        <f t="shared" si="2"/>
        <v>17707.883799896455</v>
      </c>
      <c r="E34" s="5">
        <f t="shared" ref="E34:F34" si="31">B34-D34</f>
        <v>26673.391616390149</v>
      </c>
      <c r="F34" s="10">
        <f t="shared" si="31"/>
        <v>5285697.0607229993</v>
      </c>
      <c r="J34" s="10">
        <f t="shared" si="4"/>
        <v>5100000.0000000084</v>
      </c>
      <c r="K34" s="10">
        <f t="shared" si="5"/>
        <v>33333.333333333336</v>
      </c>
      <c r="L34" s="6">
        <f t="shared" si="6"/>
        <v>5066666.6666666754</v>
      </c>
    </row>
    <row r="35" spans="1:12" x14ac:dyDescent="0.25">
      <c r="A35">
        <v>29</v>
      </c>
      <c r="B35" s="5">
        <f t="shared" si="0"/>
        <v>44381.275416286604</v>
      </c>
      <c r="C35" s="10">
        <f t="shared" si="1"/>
        <v>5285697.0607229993</v>
      </c>
      <c r="D35" s="10">
        <f t="shared" si="2"/>
        <v>17618.972583419792</v>
      </c>
      <c r="E35" s="5">
        <f t="shared" ref="E35:F35" si="32">B35-D35</f>
        <v>26762.302832866812</v>
      </c>
      <c r="F35" s="10">
        <f t="shared" si="32"/>
        <v>5258934.7578901323</v>
      </c>
      <c r="J35" s="10">
        <f t="shared" si="4"/>
        <v>5066666.6666666754</v>
      </c>
      <c r="K35" s="10">
        <f t="shared" si="5"/>
        <v>33333.333333333336</v>
      </c>
      <c r="L35" s="6">
        <f t="shared" si="6"/>
        <v>5033333.3333333423</v>
      </c>
    </row>
    <row r="36" spans="1:12" x14ac:dyDescent="0.25">
      <c r="A36">
        <v>30</v>
      </c>
      <c r="B36" s="5">
        <f t="shared" si="0"/>
        <v>44381.275416286604</v>
      </c>
      <c r="C36" s="10">
        <f t="shared" si="1"/>
        <v>5258934.7578901323</v>
      </c>
      <c r="D36" s="10">
        <f t="shared" si="2"/>
        <v>17529.764996517915</v>
      </c>
      <c r="E36" s="5">
        <f t="shared" ref="E36:F36" si="33">B36-D36</f>
        <v>26851.510419768689</v>
      </c>
      <c r="F36" s="10">
        <f t="shared" si="33"/>
        <v>5232083.247470364</v>
      </c>
      <c r="J36" s="10">
        <f t="shared" si="4"/>
        <v>5033333.3333333423</v>
      </c>
      <c r="K36" s="10">
        <f t="shared" si="5"/>
        <v>33333.333333333336</v>
      </c>
      <c r="L36" s="6">
        <f t="shared" si="6"/>
        <v>5000000.0000000093</v>
      </c>
    </row>
    <row r="37" spans="1:12" x14ac:dyDescent="0.25">
      <c r="A37">
        <v>31</v>
      </c>
      <c r="B37" s="5">
        <f t="shared" si="0"/>
        <v>44381.275416286604</v>
      </c>
      <c r="C37" s="10">
        <f t="shared" si="1"/>
        <v>5232083.247470364</v>
      </c>
      <c r="D37" s="10">
        <f t="shared" si="2"/>
        <v>17440.260051290388</v>
      </c>
      <c r="E37" s="5">
        <f t="shared" ref="E37:F37" si="34">B37-D37</f>
        <v>26941.015364996216</v>
      </c>
      <c r="F37" s="10">
        <f t="shared" si="34"/>
        <v>5205142.2321053678</v>
      </c>
      <c r="J37" s="10">
        <f t="shared" si="4"/>
        <v>5000000.0000000093</v>
      </c>
      <c r="K37" s="10">
        <f t="shared" si="5"/>
        <v>33333.333333333336</v>
      </c>
      <c r="L37" s="6">
        <f t="shared" si="6"/>
        <v>4966666.6666666763</v>
      </c>
    </row>
    <row r="38" spans="1:12" x14ac:dyDescent="0.25">
      <c r="A38">
        <v>32</v>
      </c>
      <c r="B38" s="5">
        <f t="shared" si="0"/>
        <v>44381.275416286604</v>
      </c>
      <c r="C38" s="10">
        <f t="shared" si="1"/>
        <v>5205142.2321053678</v>
      </c>
      <c r="D38" s="10">
        <f t="shared" si="2"/>
        <v>17350.456756543786</v>
      </c>
      <c r="E38" s="5">
        <f t="shared" ref="E38:F38" si="35">B38-D38</f>
        <v>27030.818659742818</v>
      </c>
      <c r="F38" s="10">
        <f t="shared" si="35"/>
        <v>5178111.4134456255</v>
      </c>
      <c r="J38" s="10">
        <f t="shared" si="4"/>
        <v>4966666.6666666763</v>
      </c>
      <c r="K38" s="10">
        <f t="shared" si="5"/>
        <v>33333.333333333336</v>
      </c>
      <c r="L38" s="6">
        <f t="shared" si="6"/>
        <v>4933333.3333333433</v>
      </c>
    </row>
    <row r="39" spans="1:12" x14ac:dyDescent="0.25">
      <c r="A39">
        <v>33</v>
      </c>
      <c r="B39" s="5">
        <f t="shared" si="0"/>
        <v>44381.275416286604</v>
      </c>
      <c r="C39" s="10">
        <f t="shared" si="1"/>
        <v>5178111.4134456255</v>
      </c>
      <c r="D39" s="10">
        <f t="shared" si="2"/>
        <v>17260.354117780706</v>
      </c>
      <c r="E39" s="5">
        <f t="shared" ref="E39:F39" si="36">B39-D39</f>
        <v>27120.921298505898</v>
      </c>
      <c r="F39" s="10">
        <f t="shared" si="36"/>
        <v>5150990.4921471197</v>
      </c>
      <c r="J39" s="10">
        <f t="shared" si="4"/>
        <v>4933333.3333333433</v>
      </c>
      <c r="K39" s="10">
        <f t="shared" si="5"/>
        <v>33333.333333333336</v>
      </c>
      <c r="L39" s="6">
        <f t="shared" si="6"/>
        <v>4900000.0000000102</v>
      </c>
    </row>
    <row r="40" spans="1:12" x14ac:dyDescent="0.25">
      <c r="A40">
        <v>34</v>
      </c>
      <c r="B40" s="5">
        <f t="shared" si="0"/>
        <v>44381.275416286604</v>
      </c>
      <c r="C40" s="10">
        <f t="shared" si="1"/>
        <v>5150990.4921471197</v>
      </c>
      <c r="D40" s="10">
        <f t="shared" si="2"/>
        <v>17169.951137188757</v>
      </c>
      <c r="E40" s="5">
        <f t="shared" ref="E40:F40" si="37">B40-D40</f>
        <v>27211.324279097847</v>
      </c>
      <c r="F40" s="10">
        <f t="shared" si="37"/>
        <v>5123779.1678680219</v>
      </c>
      <c r="J40" s="10">
        <f t="shared" si="4"/>
        <v>4900000.0000000102</v>
      </c>
      <c r="K40" s="10">
        <f t="shared" si="5"/>
        <v>33333.333333333336</v>
      </c>
      <c r="L40" s="6">
        <f t="shared" si="6"/>
        <v>4866666.6666666772</v>
      </c>
    </row>
    <row r="41" spans="1:12" x14ac:dyDescent="0.25">
      <c r="A41">
        <v>35</v>
      </c>
      <c r="B41" s="5">
        <f t="shared" si="0"/>
        <v>44381.275416286604</v>
      </c>
      <c r="C41" s="10">
        <f t="shared" si="1"/>
        <v>5123779.1678680219</v>
      </c>
      <c r="D41" s="10">
        <f t="shared" si="2"/>
        <v>17079.246813629514</v>
      </c>
      <c r="E41" s="5">
        <f t="shared" ref="E41:F41" si="38">B41-D41</f>
        <v>27302.02860265709</v>
      </c>
      <c r="F41" s="10">
        <f t="shared" si="38"/>
        <v>5096477.139265365</v>
      </c>
      <c r="H41" t="s">
        <v>96</v>
      </c>
      <c r="J41" s="10">
        <f t="shared" si="4"/>
        <v>4866666.6666666772</v>
      </c>
      <c r="K41" s="10">
        <f t="shared" si="5"/>
        <v>33333.333333333336</v>
      </c>
      <c r="L41" s="6">
        <f t="shared" si="6"/>
        <v>4833333.3333333442</v>
      </c>
    </row>
    <row r="42" spans="1:12" x14ac:dyDescent="0.25">
      <c r="A42">
        <v>36</v>
      </c>
      <c r="B42" s="5">
        <f t="shared" si="0"/>
        <v>44381.275416286604</v>
      </c>
      <c r="C42" s="10">
        <f t="shared" si="1"/>
        <v>5096477.139265365</v>
      </c>
      <c r="D42" s="10">
        <f t="shared" si="2"/>
        <v>16988.240142627419</v>
      </c>
      <c r="E42" s="5">
        <f t="shared" ref="E42:F42" si="39">B42-D42</f>
        <v>27393.035273659185</v>
      </c>
      <c r="F42" s="10">
        <f t="shared" si="39"/>
        <v>5069084.1039917059</v>
      </c>
      <c r="J42" s="10">
        <f t="shared" si="4"/>
        <v>4833333.3333333442</v>
      </c>
      <c r="K42" s="10">
        <f t="shared" si="5"/>
        <v>33333.333333333336</v>
      </c>
      <c r="L42" s="6">
        <f t="shared" si="6"/>
        <v>4800000.0000000112</v>
      </c>
    </row>
    <row r="43" spans="1:12" x14ac:dyDescent="0.25">
      <c r="A43">
        <v>37</v>
      </c>
      <c r="B43" s="5">
        <f>B42*1.09</f>
        <v>48375.590203752399</v>
      </c>
      <c r="C43" s="10">
        <f>PV(0.00333333,144,-48376)</f>
        <v>5525350.4568246845</v>
      </c>
      <c r="D43" s="10">
        <f t="shared" si="2"/>
        <v>18417.816438247424</v>
      </c>
      <c r="E43" s="5">
        <f t="shared" ref="E43:F43" si="40">B43-D43</f>
        <v>29957.773765504975</v>
      </c>
      <c r="F43" s="10">
        <f t="shared" si="40"/>
        <v>5495392.6830591792</v>
      </c>
      <c r="H43" s="10">
        <f>C43-F42</f>
        <v>456266.35283297859</v>
      </c>
      <c r="J43" s="10">
        <f>L42+H43</f>
        <v>5256266.3528329898</v>
      </c>
      <c r="K43" s="10">
        <f>J43/144</f>
        <v>36501.849672451317</v>
      </c>
      <c r="L43" s="6">
        <f t="shared" si="6"/>
        <v>5219764.5031605382</v>
      </c>
    </row>
    <row r="44" spans="1:12" x14ac:dyDescent="0.25">
      <c r="A44">
        <v>38</v>
      </c>
      <c r="B44" s="5">
        <f t="shared" si="0"/>
        <v>48375.590203752399</v>
      </c>
      <c r="C44" s="10">
        <f t="shared" si="1"/>
        <v>5495392.6830591792</v>
      </c>
      <c r="D44" s="10">
        <f t="shared" si="2"/>
        <v>18317.957292221654</v>
      </c>
      <c r="E44" s="5">
        <f t="shared" ref="E44:F44" si="41">B44-D44</f>
        <v>30057.632911530745</v>
      </c>
      <c r="F44" s="10">
        <f t="shared" si="41"/>
        <v>5465335.0501476489</v>
      </c>
      <c r="J44" s="10">
        <f t="shared" si="4"/>
        <v>5219764.5031605382</v>
      </c>
      <c r="K44" s="10">
        <f t="shared" si="5"/>
        <v>36501.849672451317</v>
      </c>
      <c r="L44" s="6">
        <f t="shared" si="6"/>
        <v>5183262.6534880865</v>
      </c>
    </row>
    <row r="45" spans="1:12" x14ac:dyDescent="0.25">
      <c r="A45">
        <v>39</v>
      </c>
      <c r="B45" s="5">
        <f t="shared" si="0"/>
        <v>48375.590203752399</v>
      </c>
      <c r="C45" s="10">
        <f t="shared" si="1"/>
        <v>5465335.0501476489</v>
      </c>
      <c r="D45" s="10">
        <f t="shared" si="2"/>
        <v>18217.76528270866</v>
      </c>
      <c r="E45" s="5">
        <f t="shared" ref="E45:F45" si="42">B45-D45</f>
        <v>30157.824921043739</v>
      </c>
      <c r="F45" s="10">
        <f t="shared" si="42"/>
        <v>5435177.2252266053</v>
      </c>
      <c r="J45" s="10">
        <f t="shared" si="4"/>
        <v>5183262.6534880865</v>
      </c>
      <c r="K45" s="10">
        <f t="shared" si="5"/>
        <v>36501.849672451317</v>
      </c>
      <c r="L45" s="6">
        <f t="shared" si="6"/>
        <v>5146760.8038156349</v>
      </c>
    </row>
    <row r="46" spans="1:12" x14ac:dyDescent="0.25">
      <c r="A46">
        <v>40</v>
      </c>
      <c r="B46" s="5">
        <f t="shared" si="0"/>
        <v>48375.590203752399</v>
      </c>
      <c r="C46" s="10">
        <f t="shared" si="1"/>
        <v>5435177.2252266053</v>
      </c>
      <c r="D46" s="10">
        <f t="shared" si="2"/>
        <v>18117.239300164598</v>
      </c>
      <c r="E46" s="5">
        <f t="shared" ref="E46:F46" si="43">B46-D46</f>
        <v>30258.350903587801</v>
      </c>
      <c r="F46" s="10">
        <f t="shared" si="43"/>
        <v>5404918.8743230179</v>
      </c>
      <c r="J46" s="10">
        <f t="shared" si="4"/>
        <v>5146760.8038156349</v>
      </c>
      <c r="K46" s="10">
        <f t="shared" si="5"/>
        <v>36501.849672451317</v>
      </c>
      <c r="L46" s="6">
        <f t="shared" si="6"/>
        <v>5110258.9541431833</v>
      </c>
    </row>
    <row r="47" spans="1:12" x14ac:dyDescent="0.25">
      <c r="A47">
        <v>41</v>
      </c>
      <c r="B47" s="5">
        <f t="shared" si="0"/>
        <v>48375.590203752399</v>
      </c>
      <c r="C47" s="10">
        <f t="shared" si="1"/>
        <v>5404918.8743230179</v>
      </c>
      <c r="D47" s="10">
        <f t="shared" si="2"/>
        <v>18016.378231347146</v>
      </c>
      <c r="E47" s="5">
        <f t="shared" ref="E47:F47" si="44">B47-D47</f>
        <v>30359.211972405254</v>
      </c>
      <c r="F47" s="10">
        <f t="shared" si="44"/>
        <v>5374559.6623506127</v>
      </c>
      <c r="J47" s="10">
        <f t="shared" si="4"/>
        <v>5110258.9541431833</v>
      </c>
      <c r="K47" s="10">
        <f t="shared" si="5"/>
        <v>36501.849672451317</v>
      </c>
      <c r="L47" s="6">
        <f t="shared" si="6"/>
        <v>5073757.1044707317</v>
      </c>
    </row>
    <row r="48" spans="1:12" x14ac:dyDescent="0.25">
      <c r="A48">
        <v>42</v>
      </c>
      <c r="B48" s="5">
        <f t="shared" si="0"/>
        <v>48375.590203752399</v>
      </c>
      <c r="C48" s="10">
        <f t="shared" si="1"/>
        <v>5374559.6623506127</v>
      </c>
      <c r="D48" s="10">
        <f t="shared" si="2"/>
        <v>17915.180959303168</v>
      </c>
      <c r="E48" s="5">
        <f t="shared" ref="E48:F48" si="45">B48-D48</f>
        <v>30460.409244449231</v>
      </c>
      <c r="F48" s="10">
        <f t="shared" si="45"/>
        <v>5344099.2531061638</v>
      </c>
      <c r="J48" s="10">
        <f t="shared" si="4"/>
        <v>5073757.1044707317</v>
      </c>
      <c r="K48" s="10">
        <f t="shared" si="5"/>
        <v>36501.849672451317</v>
      </c>
      <c r="L48" s="6">
        <f t="shared" si="6"/>
        <v>5037255.2547982801</v>
      </c>
    </row>
    <row r="49" spans="1:12" x14ac:dyDescent="0.25">
      <c r="A49">
        <v>43</v>
      </c>
      <c r="B49" s="5">
        <f t="shared" si="0"/>
        <v>48375.590203752399</v>
      </c>
      <c r="C49" s="10">
        <f t="shared" si="1"/>
        <v>5344099.2531061638</v>
      </c>
      <c r="D49" s="10">
        <f t="shared" si="2"/>
        <v>17813.646363356369</v>
      </c>
      <c r="E49" s="5">
        <f t="shared" ref="E49:F49" si="46">B49-D49</f>
        <v>30561.94384039603</v>
      </c>
      <c r="F49" s="10">
        <f t="shared" si="46"/>
        <v>5313537.3092657682</v>
      </c>
      <c r="J49" s="10">
        <f t="shared" si="4"/>
        <v>5037255.2547982801</v>
      </c>
      <c r="K49" s="10">
        <f t="shared" si="5"/>
        <v>36501.849672451317</v>
      </c>
      <c r="L49" s="6">
        <f t="shared" si="6"/>
        <v>5000753.4051258285</v>
      </c>
    </row>
    <row r="50" spans="1:12" x14ac:dyDescent="0.25">
      <c r="A50">
        <v>44</v>
      </c>
      <c r="B50" s="5">
        <f t="shared" si="0"/>
        <v>48375.590203752399</v>
      </c>
      <c r="C50" s="10">
        <f t="shared" si="1"/>
        <v>5313537.3092657682</v>
      </c>
      <c r="D50" s="10">
        <f t="shared" si="2"/>
        <v>17711.77331909486</v>
      </c>
      <c r="E50" s="5">
        <f t="shared" ref="E50:F50" si="47">B50-D50</f>
        <v>30663.816884657539</v>
      </c>
      <c r="F50" s="10">
        <f t="shared" si="47"/>
        <v>5282873.4923811108</v>
      </c>
      <c r="J50" s="10">
        <f t="shared" si="4"/>
        <v>5000753.4051258285</v>
      </c>
      <c r="K50" s="10">
        <f t="shared" si="5"/>
        <v>36501.849672451317</v>
      </c>
      <c r="L50" s="6">
        <f t="shared" si="6"/>
        <v>4964251.5554533768</v>
      </c>
    </row>
    <row r="51" spans="1:12" x14ac:dyDescent="0.25">
      <c r="A51">
        <v>45</v>
      </c>
      <c r="B51" s="5">
        <f t="shared" si="0"/>
        <v>48375.590203752399</v>
      </c>
      <c r="C51" s="10">
        <f t="shared" si="1"/>
        <v>5282873.4923811108</v>
      </c>
      <c r="D51" s="10">
        <f t="shared" si="2"/>
        <v>17609.560698358728</v>
      </c>
      <c r="E51" s="5">
        <f t="shared" ref="E51:F51" si="48">B51-D51</f>
        <v>30766.029505393672</v>
      </c>
      <c r="F51" s="10">
        <f t="shared" si="48"/>
        <v>5252107.4628757173</v>
      </c>
      <c r="J51" s="10">
        <f t="shared" si="4"/>
        <v>4964251.5554533768</v>
      </c>
      <c r="K51" s="10">
        <f t="shared" si="5"/>
        <v>36501.849672451317</v>
      </c>
      <c r="L51" s="6">
        <f t="shared" si="6"/>
        <v>4927749.7057809252</v>
      </c>
    </row>
    <row r="52" spans="1:12" x14ac:dyDescent="0.25">
      <c r="A52">
        <v>46</v>
      </c>
      <c r="B52" s="5">
        <f t="shared" si="0"/>
        <v>48375.590203752399</v>
      </c>
      <c r="C52" s="10">
        <f t="shared" si="1"/>
        <v>5252107.4628757173</v>
      </c>
      <c r="D52" s="10">
        <f t="shared" si="2"/>
        <v>17507.007369227515</v>
      </c>
      <c r="E52" s="5">
        <f t="shared" ref="E52:F52" si="49">B52-D52</f>
        <v>30868.582834524885</v>
      </c>
      <c r="F52" s="10">
        <f t="shared" si="49"/>
        <v>5221238.8800411923</v>
      </c>
      <c r="J52" s="10">
        <f t="shared" si="4"/>
        <v>4927749.7057809252</v>
      </c>
      <c r="K52" s="10">
        <f t="shared" si="5"/>
        <v>36501.849672451317</v>
      </c>
      <c r="L52" s="6">
        <f t="shared" si="6"/>
        <v>4891247.8561084736</v>
      </c>
    </row>
    <row r="53" spans="1:12" x14ac:dyDescent="0.25">
      <c r="A53">
        <v>47</v>
      </c>
      <c r="B53" s="5">
        <f t="shared" si="0"/>
        <v>48375.590203752399</v>
      </c>
      <c r="C53" s="10">
        <f t="shared" si="1"/>
        <v>5221238.8800411923</v>
      </c>
      <c r="D53" s="10">
        <f t="shared" si="2"/>
        <v>17404.112196007707</v>
      </c>
      <c r="E53" s="5">
        <f t="shared" ref="E53:F53" si="50">B53-D53</f>
        <v>30971.478007744692</v>
      </c>
      <c r="F53" s="10">
        <f t="shared" si="50"/>
        <v>5190267.4020334473</v>
      </c>
      <c r="J53" s="10">
        <f t="shared" si="4"/>
        <v>4891247.8561084736</v>
      </c>
      <c r="K53" s="10">
        <f t="shared" si="5"/>
        <v>36501.849672451317</v>
      </c>
      <c r="L53" s="6">
        <f t="shared" si="6"/>
        <v>4854746.006436022</v>
      </c>
    </row>
    <row r="54" spans="1:12" x14ac:dyDescent="0.25">
      <c r="A54">
        <v>48</v>
      </c>
      <c r="B54" s="5">
        <f t="shared" si="0"/>
        <v>48375.590203752399</v>
      </c>
      <c r="C54" s="10">
        <f t="shared" si="1"/>
        <v>5190267.4020334473</v>
      </c>
      <c r="D54" s="10">
        <f t="shared" si="2"/>
        <v>17300.874039220151</v>
      </c>
      <c r="E54" s="5">
        <f t="shared" ref="E54:F54" si="51">B54-D54</f>
        <v>31074.716164532249</v>
      </c>
      <c r="F54" s="10">
        <f t="shared" si="51"/>
        <v>5159192.6858689152</v>
      </c>
      <c r="J54" s="10">
        <f t="shared" si="4"/>
        <v>4854746.006436022</v>
      </c>
      <c r="K54" s="10">
        <f t="shared" si="5"/>
        <v>36501.849672451317</v>
      </c>
      <c r="L54" s="6">
        <f t="shared" si="6"/>
        <v>4818244.1567635704</v>
      </c>
    </row>
    <row r="55" spans="1:12" x14ac:dyDescent="0.25">
      <c r="A55">
        <v>49</v>
      </c>
      <c r="B55" s="5">
        <f t="shared" si="0"/>
        <v>48375.590203752399</v>
      </c>
      <c r="C55" s="10">
        <f t="shared" si="1"/>
        <v>5159192.6858689152</v>
      </c>
      <c r="D55" s="10">
        <f t="shared" si="2"/>
        <v>17197.29175558743</v>
      </c>
      <c r="E55" s="5">
        <f t="shared" ref="E55:F55" si="52">B55-D55</f>
        <v>31178.298448164969</v>
      </c>
      <c r="F55" s="10">
        <f t="shared" si="52"/>
        <v>5128014.3874207502</v>
      </c>
      <c r="J55" s="10">
        <f t="shared" si="4"/>
        <v>4818244.1567635704</v>
      </c>
      <c r="K55" s="10">
        <f t="shared" si="5"/>
        <v>36501.849672451317</v>
      </c>
      <c r="L55" s="6">
        <f t="shared" si="6"/>
        <v>4781742.3070911188</v>
      </c>
    </row>
    <row r="56" spans="1:12" x14ac:dyDescent="0.25">
      <c r="A56">
        <v>50</v>
      </c>
      <c r="B56" s="5">
        <f t="shared" si="0"/>
        <v>48375.590203752399</v>
      </c>
      <c r="C56" s="10">
        <f t="shared" si="1"/>
        <v>5128014.3874207502</v>
      </c>
      <c r="D56" s="10">
        <f t="shared" si="2"/>
        <v>17093.364198021209</v>
      </c>
      <c r="E56" s="5">
        <f t="shared" ref="E56:F56" si="53">B56-D56</f>
        <v>31282.226005731191</v>
      </c>
      <c r="F56" s="10">
        <f t="shared" si="53"/>
        <v>5096732.1614150191</v>
      </c>
      <c r="J56" s="10">
        <f t="shared" si="4"/>
        <v>4781742.3070911188</v>
      </c>
      <c r="K56" s="10">
        <f t="shared" si="5"/>
        <v>36501.849672451317</v>
      </c>
      <c r="L56" s="6">
        <f t="shared" si="6"/>
        <v>4745240.4574186672</v>
      </c>
    </row>
    <row r="57" spans="1:12" x14ac:dyDescent="0.25">
      <c r="A57">
        <v>51</v>
      </c>
      <c r="B57" s="5">
        <f t="shared" si="0"/>
        <v>48375.590203752399</v>
      </c>
      <c r="C57" s="10">
        <f t="shared" si="1"/>
        <v>5096732.1614150191</v>
      </c>
      <c r="D57" s="10">
        <f t="shared" si="2"/>
        <v>16989.090215609525</v>
      </c>
      <c r="E57" s="5">
        <f t="shared" ref="E57:F57" si="54">B57-D57</f>
        <v>31386.499988142874</v>
      </c>
      <c r="F57" s="10">
        <f t="shared" si="54"/>
        <v>5065345.6614268757</v>
      </c>
      <c r="J57" s="10">
        <f t="shared" si="4"/>
        <v>4745240.4574186672</v>
      </c>
      <c r="K57" s="10">
        <f t="shared" si="5"/>
        <v>36501.849672451317</v>
      </c>
      <c r="L57" s="6">
        <f t="shared" si="6"/>
        <v>4708738.6077462155</v>
      </c>
    </row>
    <row r="58" spans="1:12" x14ac:dyDescent="0.25">
      <c r="A58">
        <v>52</v>
      </c>
      <c r="B58" s="5">
        <f t="shared" si="0"/>
        <v>48375.590203752399</v>
      </c>
      <c r="C58" s="10">
        <f t="shared" si="1"/>
        <v>5065345.6614268757</v>
      </c>
      <c r="D58" s="10">
        <f t="shared" si="2"/>
        <v>16884.468653604046</v>
      </c>
      <c r="E58" s="5">
        <f t="shared" ref="E58:F58" si="55">B58-D58</f>
        <v>31491.121550148353</v>
      </c>
      <c r="F58" s="10">
        <f t="shared" si="55"/>
        <v>5033854.5398767274</v>
      </c>
      <c r="J58" s="10">
        <f t="shared" si="4"/>
        <v>4708738.6077462155</v>
      </c>
      <c r="K58" s="10">
        <f t="shared" si="5"/>
        <v>36501.849672451317</v>
      </c>
      <c r="L58" s="6">
        <f t="shared" si="6"/>
        <v>4672236.7580737639</v>
      </c>
    </row>
    <row r="59" spans="1:12" x14ac:dyDescent="0.25">
      <c r="A59">
        <v>53</v>
      </c>
      <c r="B59" s="5">
        <f t="shared" si="0"/>
        <v>48375.590203752399</v>
      </c>
      <c r="C59" s="10">
        <f t="shared" si="1"/>
        <v>5033854.5398767274</v>
      </c>
      <c r="D59" s="10">
        <f t="shared" si="2"/>
        <v>16779.498353407289</v>
      </c>
      <c r="E59" s="5">
        <f t="shared" ref="E59:F59" si="56">B59-D59</f>
        <v>31596.09185034511</v>
      </c>
      <c r="F59" s="10">
        <f t="shared" si="56"/>
        <v>5002258.4480263824</v>
      </c>
      <c r="J59" s="10">
        <f t="shared" si="4"/>
        <v>4672236.7580737639</v>
      </c>
      <c r="K59" s="10">
        <f t="shared" si="5"/>
        <v>36501.849672451317</v>
      </c>
      <c r="L59" s="6">
        <f t="shared" si="6"/>
        <v>4635734.9084013123</v>
      </c>
    </row>
    <row r="60" spans="1:12" x14ac:dyDescent="0.25">
      <c r="A60">
        <v>54</v>
      </c>
      <c r="B60" s="5">
        <f t="shared" si="0"/>
        <v>48375.590203752399</v>
      </c>
      <c r="C60" s="10">
        <f t="shared" si="1"/>
        <v>5002258.4480263824</v>
      </c>
      <c r="D60" s="10">
        <f t="shared" si="2"/>
        <v>16674.17815255978</v>
      </c>
      <c r="E60" s="5">
        <f t="shared" ref="E60:F60" si="57">B60-D60</f>
        <v>31701.412051192619</v>
      </c>
      <c r="F60" s="10">
        <f t="shared" si="57"/>
        <v>4970557.0359751899</v>
      </c>
      <c r="J60" s="10">
        <f t="shared" si="4"/>
        <v>4635734.9084013123</v>
      </c>
      <c r="K60" s="10">
        <f t="shared" si="5"/>
        <v>36501.849672451317</v>
      </c>
      <c r="L60" s="6">
        <f t="shared" si="6"/>
        <v>4599233.0587288607</v>
      </c>
    </row>
    <row r="61" spans="1:12" x14ac:dyDescent="0.25">
      <c r="A61">
        <v>55</v>
      </c>
      <c r="B61" s="5">
        <f t="shared" si="0"/>
        <v>48375.590203752399</v>
      </c>
      <c r="C61" s="10">
        <f t="shared" si="1"/>
        <v>4970557.0359751899</v>
      </c>
      <c r="D61" s="10">
        <f t="shared" si="2"/>
        <v>16568.50688472718</v>
      </c>
      <c r="E61" s="5">
        <f t="shared" ref="E61:F61" si="58">B61-D61</f>
        <v>31807.08331902522</v>
      </c>
      <c r="F61" s="10">
        <f t="shared" si="58"/>
        <v>4938749.9526561648</v>
      </c>
      <c r="J61" s="10">
        <f t="shared" si="4"/>
        <v>4599233.0587288607</v>
      </c>
      <c r="K61" s="10">
        <f t="shared" si="5"/>
        <v>36501.849672451317</v>
      </c>
      <c r="L61" s="6">
        <f t="shared" si="6"/>
        <v>4562731.2090564091</v>
      </c>
    </row>
    <row r="62" spans="1:12" x14ac:dyDescent="0.25">
      <c r="A62">
        <v>56</v>
      </c>
      <c r="B62" s="5">
        <f t="shared" si="0"/>
        <v>48375.590203752399</v>
      </c>
      <c r="C62" s="10">
        <f t="shared" si="1"/>
        <v>4938749.9526561648</v>
      </c>
      <c r="D62" s="10">
        <f t="shared" si="2"/>
        <v>16462.483379687372</v>
      </c>
      <c r="E62" s="5">
        <f t="shared" ref="E62:F62" si="59">B62-D62</f>
        <v>31913.106824065027</v>
      </c>
      <c r="F62" s="10">
        <f t="shared" si="59"/>
        <v>4906836.8458321001</v>
      </c>
      <c r="J62" s="10">
        <f t="shared" si="4"/>
        <v>4562731.2090564091</v>
      </c>
      <c r="K62" s="10">
        <f t="shared" si="5"/>
        <v>36501.849672451317</v>
      </c>
      <c r="L62" s="6">
        <f t="shared" si="6"/>
        <v>4526229.3593839575</v>
      </c>
    </row>
    <row r="63" spans="1:12" x14ac:dyDescent="0.25">
      <c r="A63">
        <v>57</v>
      </c>
      <c r="B63" s="5">
        <f t="shared" si="0"/>
        <v>48375.590203752399</v>
      </c>
      <c r="C63" s="10">
        <f t="shared" si="1"/>
        <v>4906836.8458321001</v>
      </c>
      <c r="D63" s="10">
        <f t="shared" si="2"/>
        <v>16356.106463317514</v>
      </c>
      <c r="E63" s="5">
        <f t="shared" ref="E63:F63" si="60">B63-D63</f>
        <v>32019.483740434887</v>
      </c>
      <c r="F63" s="10">
        <f t="shared" si="60"/>
        <v>4874817.3620916652</v>
      </c>
      <c r="J63" s="10">
        <f t="shared" si="4"/>
        <v>4526229.3593839575</v>
      </c>
      <c r="K63" s="10">
        <f t="shared" si="5"/>
        <v>36501.849672451317</v>
      </c>
      <c r="L63" s="6">
        <f t="shared" si="6"/>
        <v>4489727.5097115058</v>
      </c>
    </row>
    <row r="64" spans="1:12" x14ac:dyDescent="0.25">
      <c r="A64">
        <v>58</v>
      </c>
      <c r="B64" s="5">
        <f t="shared" si="0"/>
        <v>48375.590203752399</v>
      </c>
      <c r="C64" s="10">
        <f t="shared" si="1"/>
        <v>4874817.3620916652</v>
      </c>
      <c r="D64" s="10">
        <f t="shared" si="2"/>
        <v>16249.374957581009</v>
      </c>
      <c r="E64" s="5">
        <f t="shared" ref="E64:F64" si="61">B64-D64</f>
        <v>32126.215246171392</v>
      </c>
      <c r="F64" s="10">
        <f t="shared" si="61"/>
        <v>4842691.1468454935</v>
      </c>
      <c r="J64" s="10">
        <f t="shared" si="4"/>
        <v>4489727.5097115058</v>
      </c>
      <c r="K64" s="10">
        <f t="shared" si="5"/>
        <v>36501.849672451317</v>
      </c>
      <c r="L64" s="6">
        <f t="shared" si="6"/>
        <v>4453225.6600390542</v>
      </c>
    </row>
    <row r="65" spans="1:12" x14ac:dyDescent="0.25">
      <c r="A65">
        <v>59</v>
      </c>
      <c r="B65" s="5">
        <f t="shared" si="0"/>
        <v>48375.590203752399</v>
      </c>
      <c r="C65" s="10">
        <f t="shared" si="1"/>
        <v>4842691.1468454935</v>
      </c>
      <c r="D65" s="10">
        <f t="shared" si="2"/>
        <v>16142.287680514488</v>
      </c>
      <c r="E65" s="5">
        <f t="shared" ref="E65:F65" si="62">B65-D65</f>
        <v>32233.302523237911</v>
      </c>
      <c r="F65" s="10">
        <f t="shared" si="62"/>
        <v>4810457.8443222558</v>
      </c>
      <c r="J65" s="10">
        <f t="shared" si="4"/>
        <v>4453225.6600390542</v>
      </c>
      <c r="K65" s="10">
        <f t="shared" si="5"/>
        <v>36501.849672451317</v>
      </c>
      <c r="L65" s="6">
        <f t="shared" si="6"/>
        <v>4416723.8103666026</v>
      </c>
    </row>
    <row r="66" spans="1:12" x14ac:dyDescent="0.25">
      <c r="A66">
        <v>60</v>
      </c>
      <c r="B66" s="5">
        <f t="shared" si="0"/>
        <v>48375.590203752399</v>
      </c>
      <c r="C66" s="10">
        <f t="shared" si="1"/>
        <v>4810457.8443222558</v>
      </c>
      <c r="D66" s="10">
        <f t="shared" si="2"/>
        <v>16034.843446214703</v>
      </c>
      <c r="E66" s="5">
        <f t="shared" ref="E66:F66" si="63">B66-D66</f>
        <v>32340.746757537694</v>
      </c>
      <c r="F66" s="10">
        <f t="shared" si="63"/>
        <v>4778117.0975647178</v>
      </c>
      <c r="J66" s="10">
        <f t="shared" si="4"/>
        <v>4416723.8103666026</v>
      </c>
      <c r="K66" s="10">
        <f t="shared" si="5"/>
        <v>36501.849672451317</v>
      </c>
      <c r="L66" s="6">
        <f t="shared" si="6"/>
        <v>4380221.960694151</v>
      </c>
    </row>
    <row r="67" spans="1:12" x14ac:dyDescent="0.25">
      <c r="A67">
        <v>61</v>
      </c>
      <c r="B67" s="5">
        <f t="shared" si="0"/>
        <v>48375.590203752399</v>
      </c>
      <c r="C67" s="10">
        <f t="shared" si="1"/>
        <v>4778117.0975647178</v>
      </c>
      <c r="D67" s="10">
        <f t="shared" si="2"/>
        <v>15927.0410648254</v>
      </c>
      <c r="E67" s="5">
        <f t="shared" ref="E67:F67" si="64">B67-D67</f>
        <v>32448.549138926999</v>
      </c>
      <c r="F67" s="10">
        <f t="shared" si="64"/>
        <v>4745668.5484257909</v>
      </c>
      <c r="J67" s="10">
        <f t="shared" si="4"/>
        <v>4380221.960694151</v>
      </c>
      <c r="K67" s="10">
        <f t="shared" si="5"/>
        <v>36501.849672451317</v>
      </c>
      <c r="L67" s="6">
        <f t="shared" si="6"/>
        <v>4343720.1110216994</v>
      </c>
    </row>
    <row r="68" spans="1:12" x14ac:dyDescent="0.25">
      <c r="A68">
        <v>62</v>
      </c>
      <c r="B68" s="5">
        <f t="shared" si="0"/>
        <v>48375.590203752399</v>
      </c>
      <c r="C68" s="10">
        <f t="shared" si="1"/>
        <v>4745668.5484257909</v>
      </c>
      <c r="D68" s="10">
        <f t="shared" si="2"/>
        <v>15818.87934252414</v>
      </c>
      <c r="E68" s="5">
        <f t="shared" ref="E68:F68" si="65">B68-D68</f>
        <v>32556.710861228261</v>
      </c>
      <c r="F68" s="10">
        <f t="shared" si="65"/>
        <v>4713111.8375645624</v>
      </c>
      <c r="J68" s="10">
        <f t="shared" si="4"/>
        <v>4343720.1110216994</v>
      </c>
      <c r="K68" s="10">
        <f t="shared" si="5"/>
        <v>36501.849672451317</v>
      </c>
      <c r="L68" s="6">
        <f t="shared" si="6"/>
        <v>4307218.2613492478</v>
      </c>
    </row>
    <row r="69" spans="1:12" x14ac:dyDescent="0.25">
      <c r="A69">
        <v>63</v>
      </c>
      <c r="B69" s="5">
        <f t="shared" si="0"/>
        <v>48375.590203752399</v>
      </c>
      <c r="C69" s="10">
        <f t="shared" si="1"/>
        <v>4713111.8375645624</v>
      </c>
      <c r="D69" s="10">
        <f t="shared" si="2"/>
        <v>15710.357081509082</v>
      </c>
      <c r="E69" s="5">
        <f t="shared" ref="E69:F69" si="66">B69-D69</f>
        <v>32665.233122243317</v>
      </c>
      <c r="F69" s="10">
        <f t="shared" si="66"/>
        <v>4680446.6044423189</v>
      </c>
      <c r="J69" s="10">
        <f t="shared" si="4"/>
        <v>4307218.2613492478</v>
      </c>
      <c r="K69" s="10">
        <f t="shared" si="5"/>
        <v>36501.849672451317</v>
      </c>
      <c r="L69" s="6">
        <f t="shared" si="6"/>
        <v>4270716.4116767962</v>
      </c>
    </row>
    <row r="70" spans="1:12" x14ac:dyDescent="0.25">
      <c r="A70">
        <v>64</v>
      </c>
      <c r="B70" s="5">
        <f t="shared" si="0"/>
        <v>48375.590203752399</v>
      </c>
      <c r="C70" s="10">
        <f t="shared" si="1"/>
        <v>4680446.6044423189</v>
      </c>
      <c r="D70" s="10">
        <f t="shared" si="2"/>
        <v>15601.473079985713</v>
      </c>
      <c r="E70" s="5">
        <f t="shared" ref="E70:F70" si="67">B70-D70</f>
        <v>32774.117123766686</v>
      </c>
      <c r="F70" s="10">
        <f t="shared" si="67"/>
        <v>4647672.4873185521</v>
      </c>
      <c r="J70" s="10">
        <f t="shared" si="4"/>
        <v>4270716.4116767962</v>
      </c>
      <c r="K70" s="10">
        <f t="shared" si="5"/>
        <v>36501.849672451317</v>
      </c>
      <c r="L70" s="6">
        <f t="shared" si="6"/>
        <v>4234214.5620043445</v>
      </c>
    </row>
    <row r="71" spans="1:12" x14ac:dyDescent="0.25">
      <c r="A71">
        <v>65</v>
      </c>
      <c r="B71" s="5">
        <f t="shared" si="0"/>
        <v>48375.590203752399</v>
      </c>
      <c r="C71" s="10">
        <f t="shared" si="1"/>
        <v>4647672.4873185521</v>
      </c>
      <c r="D71" s="10">
        <f t="shared" si="2"/>
        <v>15492.226132153548</v>
      </c>
      <c r="E71" s="5">
        <f t="shared" ref="E71:F71" si="68">B71-D71</f>
        <v>32883.364071598851</v>
      </c>
      <c r="F71" s="10">
        <f t="shared" si="68"/>
        <v>4614789.1232469529</v>
      </c>
      <c r="J71" s="10">
        <f t="shared" si="4"/>
        <v>4234214.5620043445</v>
      </c>
      <c r="K71" s="10">
        <f t="shared" si="5"/>
        <v>36501.849672451317</v>
      </c>
      <c r="L71" s="6">
        <f t="shared" si="6"/>
        <v>4197712.7123318929</v>
      </c>
    </row>
    <row r="72" spans="1:12" x14ac:dyDescent="0.25">
      <c r="A72">
        <v>66</v>
      </c>
      <c r="B72" s="5">
        <f t="shared" si="0"/>
        <v>48375.590203752399</v>
      </c>
      <c r="C72" s="10">
        <f t="shared" si="1"/>
        <v>4614789.1232469529</v>
      </c>
      <c r="D72" s="10">
        <f t="shared" si="2"/>
        <v>15382.615028192764</v>
      </c>
      <c r="E72" s="5">
        <f t="shared" ref="E72:F72" si="69">B72-D72</f>
        <v>32992.975175559637</v>
      </c>
      <c r="F72" s="10">
        <f t="shared" si="69"/>
        <v>4581796.1480713934</v>
      </c>
      <c r="J72" s="10">
        <f t="shared" si="4"/>
        <v>4197712.7123318929</v>
      </c>
      <c r="K72" s="10">
        <f t="shared" si="5"/>
        <v>36501.849672451317</v>
      </c>
      <c r="L72" s="6">
        <f t="shared" si="6"/>
        <v>4161210.8626594418</v>
      </c>
    </row>
    <row r="73" spans="1:12" x14ac:dyDescent="0.25">
      <c r="A73">
        <v>67</v>
      </c>
      <c r="B73" s="5">
        <f t="shared" ref="B73:B136" si="70">B72</f>
        <v>48375.590203752399</v>
      </c>
      <c r="C73" s="10">
        <f t="shared" ref="C73:C136" si="71">F72</f>
        <v>4581796.1480713934</v>
      </c>
      <c r="D73" s="10">
        <f t="shared" ref="D73:D136" si="72">C73*0.00333333</f>
        <v>15272.638554250816</v>
      </c>
      <c r="E73" s="5">
        <f t="shared" ref="E73:F73" si="73">B73-D73</f>
        <v>33102.951649501585</v>
      </c>
      <c r="F73" s="10">
        <f t="shared" si="73"/>
        <v>4548693.1964218915</v>
      </c>
      <c r="J73" s="10">
        <f t="shared" ref="J73:J136" si="74">L72</f>
        <v>4161210.8626594418</v>
      </c>
      <c r="K73" s="10">
        <f t="shared" ref="K73:K136" si="75">K72</f>
        <v>36501.849672451317</v>
      </c>
      <c r="L73" s="6">
        <f t="shared" ref="L73:L136" si="76">J73-K73</f>
        <v>4124709.0129869906</v>
      </c>
    </row>
    <row r="74" spans="1:12" x14ac:dyDescent="0.25">
      <c r="A74">
        <v>68</v>
      </c>
      <c r="B74" s="5">
        <f t="shared" si="70"/>
        <v>48375.590203752399</v>
      </c>
      <c r="C74" s="10">
        <f t="shared" si="71"/>
        <v>4548693.1964218915</v>
      </c>
      <c r="D74" s="10">
        <f t="shared" si="72"/>
        <v>15162.295492428982</v>
      </c>
      <c r="E74" s="5">
        <f t="shared" ref="E74:F74" si="77">B74-D74</f>
        <v>33213.294711323419</v>
      </c>
      <c r="F74" s="10">
        <f t="shared" si="77"/>
        <v>4515479.901710568</v>
      </c>
      <c r="J74" s="10">
        <f t="shared" si="74"/>
        <v>4124709.0129869906</v>
      </c>
      <c r="K74" s="10">
        <f t="shared" si="75"/>
        <v>36501.849672451317</v>
      </c>
      <c r="L74" s="6">
        <f t="shared" si="76"/>
        <v>4088207.1633145395</v>
      </c>
    </row>
    <row r="75" spans="1:12" x14ac:dyDescent="0.25">
      <c r="A75">
        <v>69</v>
      </c>
      <c r="B75" s="5">
        <f t="shared" si="70"/>
        <v>48375.590203752399</v>
      </c>
      <c r="C75" s="10">
        <f t="shared" si="71"/>
        <v>4515479.901710568</v>
      </c>
      <c r="D75" s="10">
        <f t="shared" si="72"/>
        <v>15051.584620768886</v>
      </c>
      <c r="E75" s="5">
        <f t="shared" ref="E75:F75" si="78">B75-D75</f>
        <v>33324.005582983511</v>
      </c>
      <c r="F75" s="10">
        <f t="shared" si="78"/>
        <v>4482155.8961275844</v>
      </c>
      <c r="J75" s="10">
        <f t="shared" si="74"/>
        <v>4088207.1633145395</v>
      </c>
      <c r="K75" s="10">
        <f t="shared" si="75"/>
        <v>36501.849672451317</v>
      </c>
      <c r="L75" s="6">
        <f t="shared" si="76"/>
        <v>4051705.3136420883</v>
      </c>
    </row>
    <row r="76" spans="1:12" x14ac:dyDescent="0.25">
      <c r="A76">
        <v>70</v>
      </c>
      <c r="B76" s="5">
        <f t="shared" si="70"/>
        <v>48375.590203752399</v>
      </c>
      <c r="C76" s="10">
        <f t="shared" si="71"/>
        <v>4482155.8961275844</v>
      </c>
      <c r="D76" s="10">
        <f t="shared" si="72"/>
        <v>14940.504713238959</v>
      </c>
      <c r="E76" s="5">
        <f t="shared" ref="E76:F76" si="79">B76-D76</f>
        <v>33435.08549051344</v>
      </c>
      <c r="F76" s="10">
        <f t="shared" si="79"/>
        <v>4448720.8106370708</v>
      </c>
      <c r="J76" s="10">
        <f t="shared" si="74"/>
        <v>4051705.3136420883</v>
      </c>
      <c r="K76" s="10">
        <f t="shared" si="75"/>
        <v>36501.849672451317</v>
      </c>
      <c r="L76" s="6">
        <f t="shared" si="76"/>
        <v>4015203.4639696372</v>
      </c>
    </row>
    <row r="77" spans="1:12" x14ac:dyDescent="0.25">
      <c r="A77">
        <v>71</v>
      </c>
      <c r="B77" s="5">
        <f t="shared" si="70"/>
        <v>48375.590203752399</v>
      </c>
      <c r="C77" s="10">
        <f t="shared" si="71"/>
        <v>4448720.8106370708</v>
      </c>
      <c r="D77" s="10">
        <f t="shared" si="72"/>
        <v>14829.054539720866</v>
      </c>
      <c r="E77" s="5">
        <f t="shared" ref="E77:F77" si="80">B77-D77</f>
        <v>33546.535664031529</v>
      </c>
      <c r="F77" s="10">
        <f t="shared" si="80"/>
        <v>4415174.2749730395</v>
      </c>
      <c r="J77" s="10">
        <f t="shared" si="74"/>
        <v>4015203.4639696372</v>
      </c>
      <c r="K77" s="10">
        <f t="shared" si="75"/>
        <v>36501.849672451317</v>
      </c>
      <c r="L77" s="6">
        <f t="shared" si="76"/>
        <v>3978701.614297186</v>
      </c>
    </row>
    <row r="78" spans="1:12" x14ac:dyDescent="0.25">
      <c r="A78">
        <v>72</v>
      </c>
      <c r="B78" s="5">
        <f t="shared" si="70"/>
        <v>48375.590203752399</v>
      </c>
      <c r="C78" s="10">
        <f t="shared" si="71"/>
        <v>4415174.2749730395</v>
      </c>
      <c r="D78" s="10">
        <f t="shared" si="72"/>
        <v>14717.23286599588</v>
      </c>
      <c r="E78" s="5">
        <f t="shared" ref="E78:F78" si="81">B78-D78</f>
        <v>33658.357337756519</v>
      </c>
      <c r="F78" s="10">
        <f t="shared" si="81"/>
        <v>4381515.9176352834</v>
      </c>
      <c r="J78" s="10">
        <f t="shared" si="74"/>
        <v>3978701.614297186</v>
      </c>
      <c r="K78" s="10">
        <f t="shared" si="75"/>
        <v>36501.849672451317</v>
      </c>
      <c r="L78" s="6">
        <f t="shared" si="76"/>
        <v>3942199.7646247349</v>
      </c>
    </row>
    <row r="79" spans="1:12" x14ac:dyDescent="0.25">
      <c r="A79">
        <v>73</v>
      </c>
      <c r="B79" s="5">
        <f t="shared" si="70"/>
        <v>48375.590203752399</v>
      </c>
      <c r="C79" s="10">
        <f t="shared" si="71"/>
        <v>4381515.9176352834</v>
      </c>
      <c r="D79" s="10">
        <f t="shared" si="72"/>
        <v>14605.038453731218</v>
      </c>
      <c r="E79" s="5">
        <f t="shared" ref="E79:F79" si="82">B79-D79</f>
        <v>33770.551750021179</v>
      </c>
      <c r="F79" s="10">
        <f t="shared" si="82"/>
        <v>4347745.3658852624</v>
      </c>
      <c r="J79" s="10">
        <f t="shared" si="74"/>
        <v>3942199.7646247349</v>
      </c>
      <c r="K79" s="10">
        <f t="shared" si="75"/>
        <v>36501.849672451317</v>
      </c>
      <c r="L79" s="6">
        <f t="shared" si="76"/>
        <v>3905697.9149522837</v>
      </c>
    </row>
    <row r="80" spans="1:12" x14ac:dyDescent="0.25">
      <c r="A80">
        <v>74</v>
      </c>
      <c r="B80" s="5">
        <f t="shared" si="70"/>
        <v>48375.590203752399</v>
      </c>
      <c r="C80" s="10">
        <f t="shared" si="71"/>
        <v>4347745.3658852624</v>
      </c>
      <c r="D80" s="10">
        <f t="shared" si="72"/>
        <v>14492.470060466321</v>
      </c>
      <c r="E80" s="5">
        <f t="shared" ref="E80:F80" si="83">B80-D80</f>
        <v>33883.120143286076</v>
      </c>
      <c r="F80" s="10">
        <f t="shared" si="83"/>
        <v>4313862.2457419764</v>
      </c>
      <c r="J80" s="10">
        <f t="shared" si="74"/>
        <v>3905697.9149522837</v>
      </c>
      <c r="K80" s="10">
        <f t="shared" si="75"/>
        <v>36501.849672451317</v>
      </c>
      <c r="L80" s="6">
        <f t="shared" si="76"/>
        <v>3869196.0652798326</v>
      </c>
    </row>
    <row r="81" spans="1:12" x14ac:dyDescent="0.25">
      <c r="A81">
        <v>75</v>
      </c>
      <c r="B81" s="5">
        <f t="shared" si="70"/>
        <v>48375.590203752399</v>
      </c>
      <c r="C81" s="10">
        <f t="shared" si="71"/>
        <v>4313862.2457419764</v>
      </c>
      <c r="D81" s="10">
        <f t="shared" si="72"/>
        <v>14379.526439599102</v>
      </c>
      <c r="E81" s="5">
        <f t="shared" ref="E81:F81" si="84">B81-D81</f>
        <v>33996.063764153296</v>
      </c>
      <c r="F81" s="10">
        <f t="shared" si="84"/>
        <v>4279866.1819778234</v>
      </c>
      <c r="J81" s="10">
        <f t="shared" si="74"/>
        <v>3869196.0652798326</v>
      </c>
      <c r="K81" s="10">
        <f t="shared" si="75"/>
        <v>36501.849672451317</v>
      </c>
      <c r="L81" s="6">
        <f t="shared" si="76"/>
        <v>3832694.2156073814</v>
      </c>
    </row>
    <row r="82" spans="1:12" x14ac:dyDescent="0.25">
      <c r="A82">
        <v>76</v>
      </c>
      <c r="B82" s="5">
        <f t="shared" si="70"/>
        <v>48375.590203752399</v>
      </c>
      <c r="C82" s="10">
        <f t="shared" si="71"/>
        <v>4279866.1819778234</v>
      </c>
      <c r="D82" s="10">
        <f t="shared" si="72"/>
        <v>14266.206340372137</v>
      </c>
      <c r="E82" s="5">
        <f t="shared" ref="E82:F82" si="85">B82-D82</f>
        <v>34109.383863380266</v>
      </c>
      <c r="F82" s="10">
        <f t="shared" si="85"/>
        <v>4245756.7981144432</v>
      </c>
      <c r="J82" s="10">
        <f t="shared" si="74"/>
        <v>3832694.2156073814</v>
      </c>
      <c r="K82" s="10">
        <f t="shared" si="75"/>
        <v>36501.849672451317</v>
      </c>
      <c r="L82" s="6">
        <f t="shared" si="76"/>
        <v>3796192.3659349303</v>
      </c>
    </row>
    <row r="83" spans="1:12" x14ac:dyDescent="0.25">
      <c r="A83">
        <v>77</v>
      </c>
      <c r="B83" s="5">
        <f t="shared" si="70"/>
        <v>48375.590203752399</v>
      </c>
      <c r="C83" s="10">
        <f t="shared" si="71"/>
        <v>4245756.7981144432</v>
      </c>
      <c r="D83" s="10">
        <f t="shared" si="72"/>
        <v>14152.508507858816</v>
      </c>
      <c r="E83" s="5">
        <f t="shared" ref="E83:F83" si="86">B83-D83</f>
        <v>34223.081695893583</v>
      </c>
      <c r="F83" s="10">
        <f t="shared" si="86"/>
        <v>4211533.7164185494</v>
      </c>
      <c r="J83" s="10">
        <f t="shared" si="74"/>
        <v>3796192.3659349303</v>
      </c>
      <c r="K83" s="10">
        <f t="shared" si="75"/>
        <v>36501.849672451317</v>
      </c>
      <c r="L83" s="6">
        <f t="shared" si="76"/>
        <v>3759690.5162624791</v>
      </c>
    </row>
    <row r="84" spans="1:12" x14ac:dyDescent="0.25">
      <c r="A84">
        <v>78</v>
      </c>
      <c r="B84" s="5">
        <f t="shared" si="70"/>
        <v>48375.590203752399</v>
      </c>
      <c r="C84" s="10">
        <f t="shared" si="71"/>
        <v>4211533.7164185494</v>
      </c>
      <c r="D84" s="10">
        <f t="shared" si="72"/>
        <v>14038.431682949442</v>
      </c>
      <c r="E84" s="5">
        <f t="shared" ref="E84:F84" si="87">B84-D84</f>
        <v>34337.158520802957</v>
      </c>
      <c r="F84" s="10">
        <f t="shared" si="87"/>
        <v>4177196.5578977466</v>
      </c>
      <c r="J84" s="10">
        <f t="shared" si="74"/>
        <v>3759690.5162624791</v>
      </c>
      <c r="K84" s="10">
        <f t="shared" si="75"/>
        <v>36501.849672451317</v>
      </c>
      <c r="L84" s="6">
        <f t="shared" si="76"/>
        <v>3723188.666590028</v>
      </c>
    </row>
    <row r="85" spans="1:12" x14ac:dyDescent="0.25">
      <c r="A85">
        <v>79</v>
      </c>
      <c r="B85" s="5">
        <f t="shared" si="70"/>
        <v>48375.590203752399</v>
      </c>
      <c r="C85" s="10">
        <f t="shared" si="71"/>
        <v>4177196.5578977466</v>
      </c>
      <c r="D85" s="10">
        <f t="shared" si="72"/>
        <v>13923.974602337295</v>
      </c>
      <c r="E85" s="5">
        <f t="shared" ref="E85:F85" si="88">B85-D85</f>
        <v>34451.615601415106</v>
      </c>
      <c r="F85" s="10">
        <f t="shared" si="88"/>
        <v>4142744.9422963313</v>
      </c>
      <c r="J85" s="10">
        <f t="shared" si="74"/>
        <v>3723188.666590028</v>
      </c>
      <c r="K85" s="10">
        <f t="shared" si="75"/>
        <v>36501.849672451317</v>
      </c>
      <c r="L85" s="6">
        <f t="shared" si="76"/>
        <v>3686686.8169175768</v>
      </c>
    </row>
    <row r="86" spans="1:12" x14ac:dyDescent="0.25">
      <c r="A86">
        <v>80</v>
      </c>
      <c r="B86" s="5">
        <f t="shared" si="70"/>
        <v>48375.590203752399</v>
      </c>
      <c r="C86" s="10">
        <f t="shared" si="71"/>
        <v>4142744.9422963313</v>
      </c>
      <c r="D86" s="10">
        <f t="shared" si="72"/>
        <v>13809.135998504629</v>
      </c>
      <c r="E86" s="5">
        <f t="shared" ref="E86:F86" si="89">B86-D86</f>
        <v>34566.45420524777</v>
      </c>
      <c r="F86" s="10">
        <f t="shared" si="89"/>
        <v>4108178.4880910837</v>
      </c>
      <c r="J86" s="10">
        <f t="shared" si="74"/>
        <v>3686686.8169175768</v>
      </c>
      <c r="K86" s="10">
        <f t="shared" si="75"/>
        <v>36501.849672451317</v>
      </c>
      <c r="L86" s="6">
        <f t="shared" si="76"/>
        <v>3650184.9672451257</v>
      </c>
    </row>
    <row r="87" spans="1:12" x14ac:dyDescent="0.25">
      <c r="A87">
        <v>81</v>
      </c>
      <c r="B87" s="5">
        <f t="shared" si="70"/>
        <v>48375.590203752399</v>
      </c>
      <c r="C87" s="10">
        <f t="shared" si="71"/>
        <v>4108178.4880910837</v>
      </c>
      <c r="D87" s="10">
        <f t="shared" si="72"/>
        <v>13693.914599708651</v>
      </c>
      <c r="E87" s="5">
        <f t="shared" ref="E87:F87" si="90">B87-D87</f>
        <v>34681.675604043747</v>
      </c>
      <c r="F87" s="10">
        <f t="shared" si="90"/>
        <v>4073496.8124870402</v>
      </c>
      <c r="J87" s="10">
        <f t="shared" si="74"/>
        <v>3650184.9672451257</v>
      </c>
      <c r="K87" s="10">
        <f t="shared" si="75"/>
        <v>36501.849672451317</v>
      </c>
      <c r="L87" s="6">
        <f t="shared" si="76"/>
        <v>3613683.1175726745</v>
      </c>
    </row>
    <row r="88" spans="1:12" x14ac:dyDescent="0.25">
      <c r="A88">
        <v>82</v>
      </c>
      <c r="B88" s="5">
        <f t="shared" si="70"/>
        <v>48375.590203752399</v>
      </c>
      <c r="C88" s="10">
        <f t="shared" si="71"/>
        <v>4073496.8124870402</v>
      </c>
      <c r="D88" s="10">
        <f t="shared" si="72"/>
        <v>13578.309129967425</v>
      </c>
      <c r="E88" s="5">
        <f t="shared" ref="E88:F88" si="91">B88-D88</f>
        <v>34797.281073784972</v>
      </c>
      <c r="F88" s="10">
        <f t="shared" si="91"/>
        <v>4038699.5314132553</v>
      </c>
      <c r="J88" s="10">
        <f t="shared" si="74"/>
        <v>3613683.1175726745</v>
      </c>
      <c r="K88" s="10">
        <f t="shared" si="75"/>
        <v>36501.849672451317</v>
      </c>
      <c r="L88" s="6">
        <f t="shared" si="76"/>
        <v>3577181.2679002234</v>
      </c>
    </row>
    <row r="89" spans="1:12" x14ac:dyDescent="0.25">
      <c r="A89">
        <v>83</v>
      </c>
      <c r="B89" s="5">
        <f t="shared" si="70"/>
        <v>48375.590203752399</v>
      </c>
      <c r="C89" s="10">
        <f t="shared" si="71"/>
        <v>4038699.5314132553</v>
      </c>
      <c r="D89" s="10">
        <f t="shared" si="72"/>
        <v>13462.318309045746</v>
      </c>
      <c r="E89" s="5">
        <f t="shared" ref="E89:F89" si="92">B89-D89</f>
        <v>34913.271894706653</v>
      </c>
      <c r="F89" s="10">
        <f t="shared" si="92"/>
        <v>4003786.2595185484</v>
      </c>
      <c r="J89" s="10">
        <f t="shared" si="74"/>
        <v>3577181.2679002234</v>
      </c>
      <c r="K89" s="10">
        <f t="shared" si="75"/>
        <v>36501.849672451317</v>
      </c>
      <c r="L89" s="6">
        <f t="shared" si="76"/>
        <v>3540679.4182277722</v>
      </c>
    </row>
    <row r="90" spans="1:12" x14ac:dyDescent="0.25">
      <c r="A90">
        <v>84</v>
      </c>
      <c r="B90" s="5">
        <f t="shared" si="70"/>
        <v>48375.590203752399</v>
      </c>
      <c r="C90" s="10">
        <f t="shared" si="71"/>
        <v>4003786.2595185484</v>
      </c>
      <c r="D90" s="10">
        <f t="shared" si="72"/>
        <v>13345.940852440963</v>
      </c>
      <c r="E90" s="5">
        <f t="shared" ref="E90:F90" si="93">B90-D90</f>
        <v>35029.64935131144</v>
      </c>
      <c r="F90" s="10">
        <f t="shared" si="93"/>
        <v>3968756.610167237</v>
      </c>
      <c r="J90" s="10">
        <f t="shared" si="74"/>
        <v>3540679.4182277722</v>
      </c>
      <c r="K90" s="10">
        <f t="shared" si="75"/>
        <v>36501.849672451317</v>
      </c>
      <c r="L90" s="6">
        <f t="shared" si="76"/>
        <v>3504177.5685553211</v>
      </c>
    </row>
    <row r="91" spans="1:12" x14ac:dyDescent="0.25">
      <c r="A91">
        <v>85</v>
      </c>
      <c r="B91" s="5">
        <f t="shared" si="70"/>
        <v>48375.590203752399</v>
      </c>
      <c r="C91" s="10">
        <f t="shared" si="71"/>
        <v>3968756.610167237</v>
      </c>
      <c r="D91" s="10">
        <f t="shared" si="72"/>
        <v>13229.175471368755</v>
      </c>
      <c r="E91" s="5">
        <f t="shared" ref="E91:F91" si="94">B91-D91</f>
        <v>35146.414732383644</v>
      </c>
      <c r="F91" s="10">
        <f t="shared" si="94"/>
        <v>3933610.1954348534</v>
      </c>
      <c r="J91" s="10">
        <f t="shared" si="74"/>
        <v>3504177.5685553211</v>
      </c>
      <c r="K91" s="10">
        <f t="shared" si="75"/>
        <v>36501.849672451317</v>
      </c>
      <c r="L91" s="6">
        <f t="shared" si="76"/>
        <v>3467675.7188828699</v>
      </c>
    </row>
    <row r="92" spans="1:12" x14ac:dyDescent="0.25">
      <c r="A92">
        <v>86</v>
      </c>
      <c r="B92" s="5">
        <f t="shared" si="70"/>
        <v>48375.590203752399</v>
      </c>
      <c r="C92" s="10">
        <f t="shared" si="71"/>
        <v>3933610.1954348534</v>
      </c>
      <c r="D92" s="10">
        <f t="shared" si="72"/>
        <v>13112.020872748859</v>
      </c>
      <c r="E92" s="5">
        <f t="shared" ref="E92:F92" si="95">B92-D92</f>
        <v>35263.569331003542</v>
      </c>
      <c r="F92" s="10">
        <f t="shared" si="95"/>
        <v>3898346.6261038501</v>
      </c>
      <c r="J92" s="10">
        <f t="shared" si="74"/>
        <v>3467675.7188828699</v>
      </c>
      <c r="K92" s="10">
        <f t="shared" si="75"/>
        <v>36501.849672451317</v>
      </c>
      <c r="L92" s="6">
        <f t="shared" si="76"/>
        <v>3431173.8692104188</v>
      </c>
    </row>
    <row r="93" spans="1:12" x14ac:dyDescent="0.25">
      <c r="A93">
        <v>87</v>
      </c>
      <c r="B93" s="5">
        <f t="shared" si="70"/>
        <v>48375.590203752399</v>
      </c>
      <c r="C93" s="10">
        <f t="shared" si="71"/>
        <v>3898346.6261038501</v>
      </c>
      <c r="D93" s="10">
        <f t="shared" si="72"/>
        <v>12994.475759190746</v>
      </c>
      <c r="E93" s="5">
        <f t="shared" ref="E93:F93" si="96">B93-D93</f>
        <v>35381.114444561652</v>
      </c>
      <c r="F93" s="10">
        <f t="shared" si="96"/>
        <v>3862965.5116592883</v>
      </c>
      <c r="J93" s="10">
        <f t="shared" si="74"/>
        <v>3431173.8692104188</v>
      </c>
      <c r="K93" s="10">
        <f t="shared" si="75"/>
        <v>36501.849672451317</v>
      </c>
      <c r="L93" s="6">
        <f t="shared" si="76"/>
        <v>3394672.0195379676</v>
      </c>
    </row>
    <row r="94" spans="1:12" x14ac:dyDescent="0.25">
      <c r="A94">
        <v>88</v>
      </c>
      <c r="B94" s="5">
        <f t="shared" si="70"/>
        <v>48375.590203752399</v>
      </c>
      <c r="C94" s="10">
        <f t="shared" si="71"/>
        <v>3862965.5116592883</v>
      </c>
      <c r="D94" s="10">
        <f t="shared" si="72"/>
        <v>12876.538828979255</v>
      </c>
      <c r="E94" s="5">
        <f t="shared" ref="E94:F94" si="97">B94-D94</f>
        <v>35499.051374773146</v>
      </c>
      <c r="F94" s="10">
        <f t="shared" si="97"/>
        <v>3827466.4602845153</v>
      </c>
      <c r="J94" s="10">
        <f t="shared" si="74"/>
        <v>3394672.0195379676</v>
      </c>
      <c r="K94" s="10">
        <f t="shared" si="75"/>
        <v>36501.849672451317</v>
      </c>
      <c r="L94" s="6">
        <f t="shared" si="76"/>
        <v>3358170.1698655165</v>
      </c>
    </row>
    <row r="95" spans="1:12" x14ac:dyDescent="0.25">
      <c r="A95">
        <v>89</v>
      </c>
      <c r="B95" s="5">
        <f t="shared" si="70"/>
        <v>48375.590203752399</v>
      </c>
      <c r="C95" s="10">
        <f t="shared" si="71"/>
        <v>3827466.4602845153</v>
      </c>
      <c r="D95" s="10">
        <f t="shared" si="72"/>
        <v>12758.208776060183</v>
      </c>
      <c r="E95" s="5">
        <f t="shared" ref="E95:F95" si="98">B95-D95</f>
        <v>35617.38142769222</v>
      </c>
      <c r="F95" s="10">
        <f t="shared" si="98"/>
        <v>3791849.078856823</v>
      </c>
      <c r="J95" s="10">
        <f t="shared" si="74"/>
        <v>3358170.1698655165</v>
      </c>
      <c r="K95" s="10">
        <f t="shared" si="75"/>
        <v>36501.849672451317</v>
      </c>
      <c r="L95" s="6">
        <f t="shared" si="76"/>
        <v>3321668.3201930653</v>
      </c>
    </row>
    <row r="96" spans="1:12" x14ac:dyDescent="0.25">
      <c r="A96">
        <v>90</v>
      </c>
      <c r="B96" s="5">
        <f t="shared" si="70"/>
        <v>48375.590203752399</v>
      </c>
      <c r="C96" s="10">
        <f t="shared" si="71"/>
        <v>3791849.078856823</v>
      </c>
      <c r="D96" s="10">
        <f t="shared" si="72"/>
        <v>12639.484290025814</v>
      </c>
      <c r="E96" s="5">
        <f t="shared" ref="E96:F96" si="99">B96-D96</f>
        <v>35736.105913726584</v>
      </c>
      <c r="F96" s="10">
        <f t="shared" si="99"/>
        <v>3756112.9729430964</v>
      </c>
      <c r="J96" s="10">
        <f t="shared" si="74"/>
        <v>3321668.3201930653</v>
      </c>
      <c r="K96" s="10">
        <f t="shared" si="75"/>
        <v>36501.849672451317</v>
      </c>
      <c r="L96" s="6">
        <f t="shared" si="76"/>
        <v>3285166.4705206142</v>
      </c>
    </row>
    <row r="97" spans="1:12" x14ac:dyDescent="0.25">
      <c r="A97">
        <v>91</v>
      </c>
      <c r="B97" s="5">
        <f t="shared" si="70"/>
        <v>48375.590203752399</v>
      </c>
      <c r="C97" s="10">
        <f t="shared" si="71"/>
        <v>3756112.9729430964</v>
      </c>
      <c r="D97" s="10">
        <f t="shared" si="72"/>
        <v>12520.36405610041</v>
      </c>
      <c r="E97" s="5">
        <f t="shared" ref="E97:F97" si="100">B97-D97</f>
        <v>35855.226147651993</v>
      </c>
      <c r="F97" s="10">
        <f t="shared" si="100"/>
        <v>3720257.7467954443</v>
      </c>
      <c r="J97" s="10">
        <f t="shared" si="74"/>
        <v>3285166.4705206142</v>
      </c>
      <c r="K97" s="10">
        <f t="shared" si="75"/>
        <v>36501.849672451317</v>
      </c>
      <c r="L97" s="6">
        <f t="shared" si="76"/>
        <v>3248664.620848163</v>
      </c>
    </row>
    <row r="98" spans="1:12" x14ac:dyDescent="0.25">
      <c r="A98">
        <v>92</v>
      </c>
      <c r="B98" s="5">
        <f t="shared" si="70"/>
        <v>48375.590203752399</v>
      </c>
      <c r="C98" s="10">
        <f t="shared" si="71"/>
        <v>3720257.7467954443</v>
      </c>
      <c r="D98" s="10">
        <f t="shared" si="72"/>
        <v>12400.846755125658</v>
      </c>
      <c r="E98" s="5">
        <f t="shared" ref="E98:F98" si="101">B98-D98</f>
        <v>35974.743448626745</v>
      </c>
      <c r="F98" s="10">
        <f t="shared" si="101"/>
        <v>3684283.0033468176</v>
      </c>
      <c r="J98" s="10">
        <f t="shared" si="74"/>
        <v>3248664.620848163</v>
      </c>
      <c r="K98" s="10">
        <f t="shared" si="75"/>
        <v>36501.849672451317</v>
      </c>
      <c r="L98" s="6">
        <f t="shared" si="76"/>
        <v>3212162.7711757119</v>
      </c>
    </row>
    <row r="99" spans="1:12" x14ac:dyDescent="0.25">
      <c r="A99">
        <v>93</v>
      </c>
      <c r="B99" s="5">
        <f t="shared" si="70"/>
        <v>48375.590203752399</v>
      </c>
      <c r="C99" s="10">
        <f t="shared" si="71"/>
        <v>3684283.0033468176</v>
      </c>
      <c r="D99" s="10">
        <f t="shared" si="72"/>
        <v>12280.931063546046</v>
      </c>
      <c r="E99" s="5">
        <f t="shared" ref="E99:F99" si="102">B99-D99</f>
        <v>36094.65914020635</v>
      </c>
      <c r="F99" s="10">
        <f t="shared" si="102"/>
        <v>3648188.3442066112</v>
      </c>
      <c r="J99" s="10">
        <f t="shared" si="74"/>
        <v>3212162.7711757119</v>
      </c>
      <c r="K99" s="10">
        <f t="shared" si="75"/>
        <v>36501.849672451317</v>
      </c>
      <c r="L99" s="6">
        <f t="shared" si="76"/>
        <v>3175660.9215032607</v>
      </c>
    </row>
    <row r="100" spans="1:12" x14ac:dyDescent="0.25">
      <c r="A100">
        <v>94</v>
      </c>
      <c r="B100" s="5">
        <f t="shared" si="70"/>
        <v>48375.590203752399</v>
      </c>
      <c r="C100" s="10">
        <f t="shared" si="71"/>
        <v>3648188.3442066112</v>
      </c>
      <c r="D100" s="10">
        <f t="shared" si="72"/>
        <v>12160.615653394223</v>
      </c>
      <c r="E100" s="5">
        <f t="shared" ref="E100:F100" si="103">B100-D100</f>
        <v>36214.97455035818</v>
      </c>
      <c r="F100" s="10">
        <f t="shared" si="103"/>
        <v>3611973.3696562531</v>
      </c>
      <c r="J100" s="10">
        <f t="shared" si="74"/>
        <v>3175660.9215032607</v>
      </c>
      <c r="K100" s="10">
        <f t="shared" si="75"/>
        <v>36501.849672451317</v>
      </c>
      <c r="L100" s="6">
        <f t="shared" si="76"/>
        <v>3139159.0718308096</v>
      </c>
    </row>
    <row r="101" spans="1:12" x14ac:dyDescent="0.25">
      <c r="A101">
        <v>95</v>
      </c>
      <c r="B101" s="5">
        <f t="shared" si="70"/>
        <v>48375.590203752399</v>
      </c>
      <c r="C101" s="10">
        <f t="shared" si="71"/>
        <v>3611973.3696562531</v>
      </c>
      <c r="D101" s="10">
        <f t="shared" si="72"/>
        <v>12039.899192276278</v>
      </c>
      <c r="E101" s="5">
        <f t="shared" ref="E101:F101" si="104">B101-D101</f>
        <v>36335.691011476119</v>
      </c>
      <c r="F101" s="10">
        <f t="shared" si="104"/>
        <v>3575637.6786447768</v>
      </c>
      <c r="J101" s="10">
        <f t="shared" si="74"/>
        <v>3139159.0718308096</v>
      </c>
      <c r="K101" s="10">
        <f t="shared" si="75"/>
        <v>36501.849672451317</v>
      </c>
      <c r="L101" s="6">
        <f t="shared" si="76"/>
        <v>3102657.2221583584</v>
      </c>
    </row>
    <row r="102" spans="1:12" x14ac:dyDescent="0.25">
      <c r="A102">
        <v>96</v>
      </c>
      <c r="B102" s="5">
        <f t="shared" si="70"/>
        <v>48375.590203752399</v>
      </c>
      <c r="C102" s="10">
        <f t="shared" si="71"/>
        <v>3575637.6786447768</v>
      </c>
      <c r="D102" s="10">
        <f t="shared" si="72"/>
        <v>11918.780343356993</v>
      </c>
      <c r="E102" s="5">
        <f t="shared" ref="E102:F102" si="105">B102-D102</f>
        <v>36456.809860395406</v>
      </c>
      <c r="F102" s="10">
        <f t="shared" si="105"/>
        <v>3539180.8687843815</v>
      </c>
      <c r="J102" s="10">
        <f t="shared" si="74"/>
        <v>3102657.2221583584</v>
      </c>
      <c r="K102" s="10">
        <f t="shared" si="75"/>
        <v>36501.849672451317</v>
      </c>
      <c r="L102" s="6">
        <f t="shared" si="76"/>
        <v>3066155.3724859073</v>
      </c>
    </row>
    <row r="103" spans="1:12" x14ac:dyDescent="0.25">
      <c r="A103">
        <v>97</v>
      </c>
      <c r="B103" s="5">
        <f t="shared" si="70"/>
        <v>48375.590203752399</v>
      </c>
      <c r="C103" s="10">
        <f t="shared" si="71"/>
        <v>3539180.8687843815</v>
      </c>
      <c r="D103" s="10">
        <f t="shared" si="72"/>
        <v>11797.257765345043</v>
      </c>
      <c r="E103" s="5">
        <f t="shared" ref="E103:F103" si="106">B103-D103</f>
        <v>36578.332438407357</v>
      </c>
      <c r="F103" s="10">
        <f t="shared" si="106"/>
        <v>3502602.5363459741</v>
      </c>
      <c r="J103" s="10">
        <f t="shared" si="74"/>
        <v>3066155.3724859073</v>
      </c>
      <c r="K103" s="10">
        <f t="shared" si="75"/>
        <v>36501.849672451317</v>
      </c>
      <c r="L103" s="6">
        <f t="shared" si="76"/>
        <v>3029653.5228134561</v>
      </c>
    </row>
    <row r="104" spans="1:12" x14ac:dyDescent="0.25">
      <c r="A104">
        <v>98</v>
      </c>
      <c r="B104" s="5">
        <f t="shared" si="70"/>
        <v>48375.590203752399</v>
      </c>
      <c r="C104" s="10">
        <f t="shared" si="71"/>
        <v>3502602.5363459741</v>
      </c>
      <c r="D104" s="10">
        <f t="shared" si="72"/>
        <v>11675.330112478125</v>
      </c>
      <c r="E104" s="5">
        <f t="shared" ref="E104:F104" si="107">B104-D104</f>
        <v>36700.260091274278</v>
      </c>
      <c r="F104" s="10">
        <f t="shared" si="107"/>
        <v>3465902.2762546996</v>
      </c>
      <c r="J104" s="10">
        <f t="shared" si="74"/>
        <v>3029653.5228134561</v>
      </c>
      <c r="K104" s="10">
        <f t="shared" si="75"/>
        <v>36501.849672451317</v>
      </c>
      <c r="L104" s="6">
        <f t="shared" si="76"/>
        <v>2993151.673141005</v>
      </c>
    </row>
    <row r="105" spans="1:12" x14ac:dyDescent="0.25">
      <c r="A105">
        <v>99</v>
      </c>
      <c r="B105" s="5">
        <f t="shared" si="70"/>
        <v>48375.590203752399</v>
      </c>
      <c r="C105" s="10">
        <f t="shared" si="71"/>
        <v>3465902.2762546996</v>
      </c>
      <c r="D105" s="10">
        <f t="shared" si="72"/>
        <v>11552.996034508076</v>
      </c>
      <c r="E105" s="5">
        <f t="shared" ref="E105:F105" si="108">B105-D105</f>
        <v>36822.594169244323</v>
      </c>
      <c r="F105" s="10">
        <f t="shared" si="108"/>
        <v>3429079.6820854554</v>
      </c>
      <c r="J105" s="10">
        <f t="shared" si="74"/>
        <v>2993151.673141005</v>
      </c>
      <c r="K105" s="10">
        <f t="shared" si="75"/>
        <v>36501.849672451317</v>
      </c>
      <c r="L105" s="6">
        <f t="shared" si="76"/>
        <v>2956649.8234685538</v>
      </c>
    </row>
    <row r="106" spans="1:12" x14ac:dyDescent="0.25">
      <c r="A106">
        <v>100</v>
      </c>
      <c r="B106" s="5">
        <f t="shared" si="70"/>
        <v>48375.590203752399</v>
      </c>
      <c r="C106" s="10">
        <f t="shared" si="71"/>
        <v>3429079.6820854554</v>
      </c>
      <c r="D106" s="10">
        <f t="shared" si="72"/>
        <v>11430.25417668591</v>
      </c>
      <c r="E106" s="5">
        <f t="shared" ref="E106:F106" si="109">B106-D106</f>
        <v>36945.336027066485</v>
      </c>
      <c r="F106" s="10">
        <f t="shared" si="109"/>
        <v>3392134.3460583887</v>
      </c>
      <c r="J106" s="10">
        <f t="shared" si="74"/>
        <v>2956649.8234685538</v>
      </c>
      <c r="K106" s="10">
        <f t="shared" si="75"/>
        <v>36501.849672451317</v>
      </c>
      <c r="L106" s="6">
        <f t="shared" si="76"/>
        <v>2920147.9737961027</v>
      </c>
    </row>
    <row r="107" spans="1:12" x14ac:dyDescent="0.25">
      <c r="A107">
        <v>101</v>
      </c>
      <c r="B107" s="5">
        <f t="shared" si="70"/>
        <v>48375.590203752399</v>
      </c>
      <c r="C107" s="10">
        <f t="shared" si="71"/>
        <v>3392134.3460583887</v>
      </c>
      <c r="D107" s="10">
        <f t="shared" si="72"/>
        <v>11307.103179746808</v>
      </c>
      <c r="E107" s="5">
        <f t="shared" ref="E107:F107" si="110">B107-D107</f>
        <v>37068.48702400559</v>
      </c>
      <c r="F107" s="10">
        <f t="shared" si="110"/>
        <v>3355065.8590343832</v>
      </c>
      <c r="J107" s="10">
        <f t="shared" si="74"/>
        <v>2920147.9737961027</v>
      </c>
      <c r="K107" s="10">
        <f t="shared" si="75"/>
        <v>36501.849672451317</v>
      </c>
      <c r="L107" s="6">
        <f t="shared" si="76"/>
        <v>2883646.1241236515</v>
      </c>
    </row>
    <row r="108" spans="1:12" x14ac:dyDescent="0.25">
      <c r="A108">
        <v>102</v>
      </c>
      <c r="B108" s="5">
        <f t="shared" si="70"/>
        <v>48375.590203752399</v>
      </c>
      <c r="C108" s="10">
        <f t="shared" si="71"/>
        <v>3355065.8590343832</v>
      </c>
      <c r="D108" s="10">
        <f t="shared" si="72"/>
        <v>11183.541679895079</v>
      </c>
      <c r="E108" s="5">
        <f t="shared" ref="E108:F108" si="111">B108-D108</f>
        <v>37192.048523857316</v>
      </c>
      <c r="F108" s="10">
        <f t="shared" si="111"/>
        <v>3317873.8105105259</v>
      </c>
      <c r="J108" s="10">
        <f t="shared" si="74"/>
        <v>2883646.1241236515</v>
      </c>
      <c r="K108" s="10">
        <f t="shared" si="75"/>
        <v>36501.849672451317</v>
      </c>
      <c r="L108" s="6">
        <f t="shared" si="76"/>
        <v>2847144.2744512004</v>
      </c>
    </row>
    <row r="109" spans="1:12" x14ac:dyDescent="0.25">
      <c r="A109">
        <v>103</v>
      </c>
      <c r="B109" s="5">
        <f t="shared" si="70"/>
        <v>48375.590203752399</v>
      </c>
      <c r="C109" s="10">
        <f t="shared" si="71"/>
        <v>3317873.8105105259</v>
      </c>
      <c r="D109" s="10">
        <f t="shared" si="72"/>
        <v>11059.56830878905</v>
      </c>
      <c r="E109" s="5">
        <f t="shared" ref="E109:F109" si="112">B109-D109</f>
        <v>37316.021894963349</v>
      </c>
      <c r="F109" s="10">
        <f t="shared" si="112"/>
        <v>3280557.7886155625</v>
      </c>
      <c r="J109" s="10">
        <f t="shared" si="74"/>
        <v>2847144.2744512004</v>
      </c>
      <c r="K109" s="10">
        <f t="shared" si="75"/>
        <v>36501.849672451317</v>
      </c>
      <c r="L109" s="6">
        <f t="shared" si="76"/>
        <v>2810642.4247787492</v>
      </c>
    </row>
    <row r="110" spans="1:12" x14ac:dyDescent="0.25">
      <c r="A110">
        <v>104</v>
      </c>
      <c r="B110" s="5">
        <f t="shared" si="70"/>
        <v>48375.590203752399</v>
      </c>
      <c r="C110" s="10">
        <f t="shared" si="71"/>
        <v>3280557.7886155625</v>
      </c>
      <c r="D110" s="10">
        <f t="shared" si="72"/>
        <v>10935.181693525912</v>
      </c>
      <c r="E110" s="5">
        <f t="shared" ref="E110:F110" si="113">B110-D110</f>
        <v>37440.408510226487</v>
      </c>
      <c r="F110" s="10">
        <f t="shared" si="113"/>
        <v>3243117.3801053362</v>
      </c>
      <c r="J110" s="10">
        <f t="shared" si="74"/>
        <v>2810642.4247787492</v>
      </c>
      <c r="K110" s="10">
        <f t="shared" si="75"/>
        <v>36501.849672451317</v>
      </c>
      <c r="L110" s="6">
        <f t="shared" si="76"/>
        <v>2774140.5751062981</v>
      </c>
    </row>
    <row r="111" spans="1:12" x14ac:dyDescent="0.25">
      <c r="A111">
        <v>105</v>
      </c>
      <c r="B111" s="5">
        <f t="shared" si="70"/>
        <v>48375.590203752399</v>
      </c>
      <c r="C111" s="10">
        <f t="shared" si="71"/>
        <v>3243117.3801053362</v>
      </c>
      <c r="D111" s="10">
        <f t="shared" si="72"/>
        <v>10810.380456626519</v>
      </c>
      <c r="E111" s="5">
        <f t="shared" ref="E111:F111" si="114">B111-D111</f>
        <v>37565.209747125882</v>
      </c>
      <c r="F111" s="10">
        <f t="shared" si="114"/>
        <v>3205552.1703582103</v>
      </c>
      <c r="J111" s="10">
        <f t="shared" si="74"/>
        <v>2774140.5751062981</v>
      </c>
      <c r="K111" s="10">
        <f t="shared" si="75"/>
        <v>36501.849672451317</v>
      </c>
      <c r="L111" s="6">
        <f t="shared" si="76"/>
        <v>2737638.7254338469</v>
      </c>
    </row>
    <row r="112" spans="1:12" x14ac:dyDescent="0.25">
      <c r="A112">
        <v>106</v>
      </c>
      <c r="B112" s="5">
        <f t="shared" si="70"/>
        <v>48375.590203752399</v>
      </c>
      <c r="C112" s="10">
        <f t="shared" si="71"/>
        <v>3205552.1703582103</v>
      </c>
      <c r="D112" s="10">
        <f t="shared" si="72"/>
        <v>10685.163216020133</v>
      </c>
      <c r="E112" s="5">
        <f t="shared" ref="E112:F112" si="115">B112-D112</f>
        <v>37690.426987732266</v>
      </c>
      <c r="F112" s="10">
        <f t="shared" si="115"/>
        <v>3167861.743370478</v>
      </c>
      <c r="J112" s="10">
        <f t="shared" si="74"/>
        <v>2737638.7254338469</v>
      </c>
      <c r="K112" s="10">
        <f t="shared" si="75"/>
        <v>36501.849672451317</v>
      </c>
      <c r="L112" s="6">
        <f t="shared" si="76"/>
        <v>2701136.8757613958</v>
      </c>
    </row>
    <row r="113" spans="1:12" x14ac:dyDescent="0.25">
      <c r="A113">
        <v>107</v>
      </c>
      <c r="B113" s="5">
        <f t="shared" si="70"/>
        <v>48375.590203752399</v>
      </c>
      <c r="C113" s="10">
        <f t="shared" si="71"/>
        <v>3167861.743370478</v>
      </c>
      <c r="D113" s="10">
        <f t="shared" si="72"/>
        <v>10559.528585029115</v>
      </c>
      <c r="E113" s="5">
        <f t="shared" ref="E113:F113" si="116">B113-D113</f>
        <v>37816.061618723281</v>
      </c>
      <c r="F113" s="10">
        <f t="shared" si="116"/>
        <v>3130045.6817517546</v>
      </c>
      <c r="J113" s="10">
        <f t="shared" si="74"/>
        <v>2701136.8757613958</v>
      </c>
      <c r="K113" s="10">
        <f t="shared" si="75"/>
        <v>36501.849672451317</v>
      </c>
      <c r="L113" s="6">
        <f t="shared" si="76"/>
        <v>2664635.0260889446</v>
      </c>
    </row>
    <row r="114" spans="1:12" x14ac:dyDescent="0.25">
      <c r="A114">
        <v>108</v>
      </c>
      <c r="B114" s="5">
        <f t="shared" si="70"/>
        <v>48375.590203752399</v>
      </c>
      <c r="C114" s="10">
        <f t="shared" si="71"/>
        <v>3130045.6817517546</v>
      </c>
      <c r="D114" s="10">
        <f t="shared" si="72"/>
        <v>10433.475172353576</v>
      </c>
      <c r="E114" s="5">
        <f t="shared" ref="E114:F114" si="117">B114-D114</f>
        <v>37942.115031398826</v>
      </c>
      <c r="F114" s="10">
        <f t="shared" si="117"/>
        <v>3092103.5667203558</v>
      </c>
      <c r="J114" s="10">
        <f t="shared" si="74"/>
        <v>2664635.0260889446</v>
      </c>
      <c r="K114" s="10">
        <f t="shared" si="75"/>
        <v>36501.849672451317</v>
      </c>
      <c r="L114" s="6">
        <f t="shared" si="76"/>
        <v>2628133.1764164935</v>
      </c>
    </row>
    <row r="115" spans="1:12" x14ac:dyDescent="0.25">
      <c r="A115">
        <v>109</v>
      </c>
      <c r="B115" s="5">
        <f t="shared" si="70"/>
        <v>48375.590203752399</v>
      </c>
      <c r="C115" s="10">
        <f t="shared" si="71"/>
        <v>3092103.5667203558</v>
      </c>
      <c r="D115" s="10">
        <f t="shared" si="72"/>
        <v>10307.001582055962</v>
      </c>
      <c r="E115" s="5">
        <f t="shared" ref="E115:F115" si="118">B115-D115</f>
        <v>38068.588621696435</v>
      </c>
      <c r="F115" s="10">
        <f t="shared" si="118"/>
        <v>3054034.9780986593</v>
      </c>
      <c r="J115" s="10">
        <f t="shared" si="74"/>
        <v>2628133.1764164935</v>
      </c>
      <c r="K115" s="10">
        <f t="shared" si="75"/>
        <v>36501.849672451317</v>
      </c>
      <c r="L115" s="6">
        <f t="shared" si="76"/>
        <v>2591631.3267440423</v>
      </c>
    </row>
    <row r="116" spans="1:12" x14ac:dyDescent="0.25">
      <c r="A116">
        <v>110</v>
      </c>
      <c r="B116" s="5">
        <f t="shared" si="70"/>
        <v>48375.590203752399</v>
      </c>
      <c r="C116" s="10">
        <f t="shared" si="71"/>
        <v>3054034.9780986593</v>
      </c>
      <c r="D116" s="10">
        <f t="shared" si="72"/>
        <v>10180.106413545604</v>
      </c>
      <c r="E116" s="5">
        <f t="shared" ref="E116:F116" si="119">B116-D116</f>
        <v>38195.483790206796</v>
      </c>
      <c r="F116" s="10">
        <f t="shared" si="119"/>
        <v>3015839.4943084526</v>
      </c>
      <c r="J116" s="10">
        <f t="shared" si="74"/>
        <v>2591631.3267440423</v>
      </c>
      <c r="K116" s="10">
        <f t="shared" si="75"/>
        <v>36501.849672451317</v>
      </c>
      <c r="L116" s="6">
        <f t="shared" si="76"/>
        <v>2555129.4770715912</v>
      </c>
    </row>
    <row r="117" spans="1:12" x14ac:dyDescent="0.25">
      <c r="A117">
        <v>111</v>
      </c>
      <c r="B117" s="5">
        <f t="shared" si="70"/>
        <v>48375.590203752399</v>
      </c>
      <c r="C117" s="10">
        <f t="shared" si="71"/>
        <v>3015839.4943084526</v>
      </c>
      <c r="D117" s="10">
        <f t="shared" si="72"/>
        <v>10052.788261563193</v>
      </c>
      <c r="E117" s="5">
        <f t="shared" ref="E117:F117" si="120">B117-D117</f>
        <v>38322.80194218921</v>
      </c>
      <c r="F117" s="10">
        <f t="shared" si="120"/>
        <v>2977516.6923662634</v>
      </c>
      <c r="J117" s="10">
        <f t="shared" si="74"/>
        <v>2555129.4770715912</v>
      </c>
      <c r="K117" s="10">
        <f t="shared" si="75"/>
        <v>36501.849672451317</v>
      </c>
      <c r="L117" s="6">
        <f t="shared" si="76"/>
        <v>2518627.62739914</v>
      </c>
    </row>
    <row r="118" spans="1:12" x14ac:dyDescent="0.25">
      <c r="A118">
        <v>112</v>
      </c>
      <c r="B118" s="5">
        <f t="shared" si="70"/>
        <v>48375.590203752399</v>
      </c>
      <c r="C118" s="10">
        <f t="shared" si="71"/>
        <v>2977516.6923662634</v>
      </c>
      <c r="D118" s="10">
        <f t="shared" si="72"/>
        <v>9925.0457161652357</v>
      </c>
      <c r="E118" s="5">
        <f t="shared" ref="E118:F118" si="121">B118-D118</f>
        <v>38450.544487587162</v>
      </c>
      <c r="F118" s="10">
        <f t="shared" si="121"/>
        <v>2939066.1478786762</v>
      </c>
      <c r="J118" s="10">
        <f t="shared" si="74"/>
        <v>2518627.62739914</v>
      </c>
      <c r="K118" s="10">
        <f t="shared" si="75"/>
        <v>36501.849672451317</v>
      </c>
      <c r="L118" s="6">
        <f t="shared" si="76"/>
        <v>2482125.7777266889</v>
      </c>
    </row>
    <row r="119" spans="1:12" x14ac:dyDescent="0.25">
      <c r="A119">
        <v>113</v>
      </c>
      <c r="B119" s="5">
        <f t="shared" si="70"/>
        <v>48375.590203752399</v>
      </c>
      <c r="C119" s="10">
        <f t="shared" si="71"/>
        <v>2939066.1478786762</v>
      </c>
      <c r="D119" s="10">
        <f t="shared" si="72"/>
        <v>9796.8773627084265</v>
      </c>
      <c r="E119" s="5">
        <f t="shared" ref="E119:F119" si="122">B119-D119</f>
        <v>38578.712841043976</v>
      </c>
      <c r="F119" s="10">
        <f t="shared" si="122"/>
        <v>2900487.435037632</v>
      </c>
      <c r="J119" s="10">
        <f t="shared" si="74"/>
        <v>2482125.7777266889</v>
      </c>
      <c r="K119" s="10">
        <f t="shared" si="75"/>
        <v>36501.849672451317</v>
      </c>
      <c r="L119" s="6">
        <f t="shared" si="76"/>
        <v>2445623.9280542377</v>
      </c>
    </row>
    <row r="120" spans="1:12" x14ac:dyDescent="0.25">
      <c r="A120">
        <v>114</v>
      </c>
      <c r="B120" s="5">
        <f t="shared" si="70"/>
        <v>48375.590203752399</v>
      </c>
      <c r="C120" s="10">
        <f t="shared" si="71"/>
        <v>2900487.435037632</v>
      </c>
      <c r="D120" s="10">
        <f t="shared" si="72"/>
        <v>9668.28178183399</v>
      </c>
      <c r="E120" s="5">
        <f t="shared" ref="E120:F120" si="123">B120-D120</f>
        <v>38707.308421918409</v>
      </c>
      <c r="F120" s="10">
        <f t="shared" si="123"/>
        <v>2861780.1266157138</v>
      </c>
      <c r="J120" s="10">
        <f t="shared" si="74"/>
        <v>2445623.9280542377</v>
      </c>
      <c r="K120" s="10">
        <f t="shared" si="75"/>
        <v>36501.849672451317</v>
      </c>
      <c r="L120" s="6">
        <f t="shared" si="76"/>
        <v>2409122.0783817866</v>
      </c>
    </row>
    <row r="121" spans="1:12" x14ac:dyDescent="0.25">
      <c r="A121">
        <v>115</v>
      </c>
      <c r="B121" s="5">
        <f t="shared" si="70"/>
        <v>48375.590203752399</v>
      </c>
      <c r="C121" s="10">
        <f t="shared" si="71"/>
        <v>2861780.1266157138</v>
      </c>
      <c r="D121" s="10">
        <f t="shared" si="72"/>
        <v>9539.2575494519569</v>
      </c>
      <c r="E121" s="5">
        <f t="shared" ref="E121:F121" si="124">B121-D121</f>
        <v>38836.332654300444</v>
      </c>
      <c r="F121" s="10">
        <f t="shared" si="124"/>
        <v>2822943.7939614132</v>
      </c>
      <c r="J121" s="10">
        <f t="shared" si="74"/>
        <v>2409122.0783817866</v>
      </c>
      <c r="K121" s="10">
        <f t="shared" si="75"/>
        <v>36501.849672451317</v>
      </c>
      <c r="L121" s="6">
        <f t="shared" si="76"/>
        <v>2372620.2287093354</v>
      </c>
    </row>
    <row r="122" spans="1:12" x14ac:dyDescent="0.25">
      <c r="A122">
        <v>116</v>
      </c>
      <c r="B122" s="5">
        <f t="shared" si="70"/>
        <v>48375.590203752399</v>
      </c>
      <c r="C122" s="10">
        <f t="shared" si="71"/>
        <v>2822943.7939614132</v>
      </c>
      <c r="D122" s="10">
        <f t="shared" si="72"/>
        <v>9409.8032367253963</v>
      </c>
      <c r="E122" s="5">
        <f t="shared" ref="E122:F122" si="125">B122-D122</f>
        <v>38965.786967027001</v>
      </c>
      <c r="F122" s="10">
        <f t="shared" si="125"/>
        <v>2783978.0069943862</v>
      </c>
      <c r="J122" s="10">
        <f t="shared" si="74"/>
        <v>2372620.2287093354</v>
      </c>
      <c r="K122" s="10">
        <f t="shared" si="75"/>
        <v>36501.849672451317</v>
      </c>
      <c r="L122" s="6">
        <f t="shared" si="76"/>
        <v>2336118.3790368843</v>
      </c>
    </row>
    <row r="123" spans="1:12" x14ac:dyDescent="0.25">
      <c r="A123">
        <v>117</v>
      </c>
      <c r="B123" s="5">
        <f t="shared" si="70"/>
        <v>48375.590203752399</v>
      </c>
      <c r="C123" s="10">
        <f t="shared" si="71"/>
        <v>2783978.0069943862</v>
      </c>
      <c r="D123" s="10">
        <f t="shared" si="72"/>
        <v>9279.917410054597</v>
      </c>
      <c r="E123" s="5">
        <f t="shared" ref="E123:F123" si="126">B123-D123</f>
        <v>39095.672793697799</v>
      </c>
      <c r="F123" s="10">
        <f t="shared" si="126"/>
        <v>2744882.3342006886</v>
      </c>
      <c r="J123" s="10">
        <f t="shared" si="74"/>
        <v>2336118.3790368843</v>
      </c>
      <c r="K123" s="10">
        <f t="shared" si="75"/>
        <v>36501.849672451317</v>
      </c>
      <c r="L123" s="6">
        <f t="shared" si="76"/>
        <v>2299616.5293644331</v>
      </c>
    </row>
    <row r="124" spans="1:12" x14ac:dyDescent="0.25">
      <c r="A124">
        <v>118</v>
      </c>
      <c r="B124" s="5">
        <f t="shared" si="70"/>
        <v>48375.590203752399</v>
      </c>
      <c r="C124" s="10">
        <f t="shared" si="71"/>
        <v>2744882.3342006886</v>
      </c>
      <c r="D124" s="10">
        <f t="shared" si="72"/>
        <v>9149.5986310611806</v>
      </c>
      <c r="E124" s="5">
        <f t="shared" ref="E124:F124" si="127">B124-D124</f>
        <v>39225.991572691215</v>
      </c>
      <c r="F124" s="10">
        <f t="shared" si="127"/>
        <v>2705656.3426279975</v>
      </c>
      <c r="J124" s="10">
        <f t="shared" si="74"/>
        <v>2299616.5293644331</v>
      </c>
      <c r="K124" s="10">
        <f t="shared" si="75"/>
        <v>36501.849672451317</v>
      </c>
      <c r="L124" s="6">
        <f t="shared" si="76"/>
        <v>2263114.679691982</v>
      </c>
    </row>
    <row r="125" spans="1:12" x14ac:dyDescent="0.25">
      <c r="A125">
        <v>119</v>
      </c>
      <c r="B125" s="5">
        <f t="shared" si="70"/>
        <v>48375.590203752399</v>
      </c>
      <c r="C125" s="10">
        <f t="shared" si="71"/>
        <v>2705656.3426279975</v>
      </c>
      <c r="D125" s="10">
        <f t="shared" si="72"/>
        <v>9018.8454565721822</v>
      </c>
      <c r="E125" s="5">
        <f t="shared" ref="E125:F125" si="128">B125-D125</f>
        <v>39356.744747180215</v>
      </c>
      <c r="F125" s="10">
        <f t="shared" si="128"/>
        <v>2666299.5978808175</v>
      </c>
      <c r="J125" s="10">
        <f t="shared" si="74"/>
        <v>2263114.679691982</v>
      </c>
      <c r="K125" s="10">
        <f t="shared" si="75"/>
        <v>36501.849672451317</v>
      </c>
      <c r="L125" s="6">
        <f t="shared" si="76"/>
        <v>2226612.8300195308</v>
      </c>
    </row>
    <row r="126" spans="1:12" x14ac:dyDescent="0.25">
      <c r="A126">
        <v>120</v>
      </c>
      <c r="B126" s="5">
        <f t="shared" si="70"/>
        <v>48375.590203752399</v>
      </c>
      <c r="C126" s="10">
        <f t="shared" si="71"/>
        <v>2666299.5978808175</v>
      </c>
      <c r="D126" s="10">
        <f t="shared" si="72"/>
        <v>8887.6564386040645</v>
      </c>
      <c r="E126" s="5">
        <f t="shared" ref="E126:F126" si="129">B126-D126</f>
        <v>39487.933765148337</v>
      </c>
      <c r="F126" s="10">
        <f t="shared" si="129"/>
        <v>2626811.6641156692</v>
      </c>
      <c r="J126" s="10">
        <f t="shared" si="74"/>
        <v>2226612.8300195308</v>
      </c>
      <c r="K126" s="10">
        <f t="shared" si="75"/>
        <v>36501.849672451317</v>
      </c>
      <c r="L126" s="6">
        <f t="shared" si="76"/>
        <v>2190110.9803470797</v>
      </c>
    </row>
    <row r="127" spans="1:12" x14ac:dyDescent="0.25">
      <c r="A127">
        <v>121</v>
      </c>
      <c r="B127" s="5">
        <f t="shared" si="70"/>
        <v>48375.590203752399</v>
      </c>
      <c r="C127" s="10">
        <f t="shared" si="71"/>
        <v>2626811.6641156692</v>
      </c>
      <c r="D127" s="10">
        <f t="shared" si="72"/>
        <v>8756.0301243466838</v>
      </c>
      <c r="E127" s="5">
        <f t="shared" ref="E127:F127" si="130">B127-D127</f>
        <v>39619.560079405717</v>
      </c>
      <c r="F127" s="10">
        <f t="shared" si="130"/>
        <v>2587192.1040362637</v>
      </c>
      <c r="J127" s="10">
        <f t="shared" si="74"/>
        <v>2190110.9803470797</v>
      </c>
      <c r="K127" s="10">
        <f t="shared" si="75"/>
        <v>36501.849672451317</v>
      </c>
      <c r="L127" s="6">
        <f t="shared" si="76"/>
        <v>2153609.1306746285</v>
      </c>
    </row>
    <row r="128" spans="1:12" x14ac:dyDescent="0.25">
      <c r="A128">
        <v>122</v>
      </c>
      <c r="B128" s="5">
        <f t="shared" si="70"/>
        <v>48375.590203752399</v>
      </c>
      <c r="C128" s="10">
        <f t="shared" si="71"/>
        <v>2587192.1040362637</v>
      </c>
      <c r="D128" s="10">
        <f t="shared" si="72"/>
        <v>8623.965056147199</v>
      </c>
      <c r="E128" s="5">
        <f t="shared" ref="E128:F128" si="131">B128-D128</f>
        <v>39751.625147605198</v>
      </c>
      <c r="F128" s="10">
        <f t="shared" si="131"/>
        <v>2547440.4788886583</v>
      </c>
      <c r="J128" s="10">
        <f t="shared" si="74"/>
        <v>2153609.1306746285</v>
      </c>
      <c r="K128" s="10">
        <f t="shared" si="75"/>
        <v>36501.849672451317</v>
      </c>
      <c r="L128" s="6">
        <f t="shared" si="76"/>
        <v>2117107.2810021774</v>
      </c>
    </row>
    <row r="129" spans="1:12" x14ac:dyDescent="0.25">
      <c r="A129">
        <v>123</v>
      </c>
      <c r="B129" s="5">
        <f t="shared" si="70"/>
        <v>48375.590203752399</v>
      </c>
      <c r="C129" s="10">
        <f t="shared" si="71"/>
        <v>2547440.4788886583</v>
      </c>
      <c r="D129" s="10">
        <f t="shared" si="72"/>
        <v>8491.4597714939318</v>
      </c>
      <c r="E129" s="5">
        <f t="shared" ref="E129:F129" si="132">B129-D129</f>
        <v>39884.130432258469</v>
      </c>
      <c r="F129" s="10">
        <f t="shared" si="132"/>
        <v>2507556.3484564</v>
      </c>
      <c r="J129" s="10">
        <f t="shared" si="74"/>
        <v>2117107.2810021774</v>
      </c>
      <c r="K129" s="10">
        <f t="shared" si="75"/>
        <v>36501.849672451317</v>
      </c>
      <c r="L129" s="6">
        <f t="shared" si="76"/>
        <v>2080605.431329726</v>
      </c>
    </row>
    <row r="130" spans="1:12" x14ac:dyDescent="0.25">
      <c r="A130">
        <v>124</v>
      </c>
      <c r="B130" s="5">
        <f t="shared" si="70"/>
        <v>48375.590203752399</v>
      </c>
      <c r="C130" s="10">
        <f t="shared" si="71"/>
        <v>2507556.3484564</v>
      </c>
      <c r="D130" s="10">
        <f t="shared" si="72"/>
        <v>8358.5128030001706</v>
      </c>
      <c r="E130" s="5">
        <f t="shared" ref="E130:F130" si="133">B130-D130</f>
        <v>40017.077400752227</v>
      </c>
      <c r="F130" s="10">
        <f t="shared" si="133"/>
        <v>2467539.2710556476</v>
      </c>
      <c r="J130" s="10">
        <f t="shared" si="74"/>
        <v>2080605.431329726</v>
      </c>
      <c r="K130" s="10">
        <f t="shared" si="75"/>
        <v>36501.849672451317</v>
      </c>
      <c r="L130" s="6">
        <f t="shared" si="76"/>
        <v>2044103.5816572746</v>
      </c>
    </row>
    <row r="131" spans="1:12" x14ac:dyDescent="0.25">
      <c r="A131">
        <v>125</v>
      </c>
      <c r="B131" s="5">
        <f t="shared" si="70"/>
        <v>48375.590203752399</v>
      </c>
      <c r="C131" s="10">
        <f t="shared" si="71"/>
        <v>2467539.2710556476</v>
      </c>
      <c r="D131" s="10">
        <f t="shared" si="72"/>
        <v>8225.122678387921</v>
      </c>
      <c r="E131" s="5">
        <f t="shared" ref="E131:F131" si="134">B131-D131</f>
        <v>40150.467525364482</v>
      </c>
      <c r="F131" s="10">
        <f t="shared" si="134"/>
        <v>2427388.8035302833</v>
      </c>
      <c r="J131" s="10">
        <f t="shared" si="74"/>
        <v>2044103.5816572746</v>
      </c>
      <c r="K131" s="10">
        <f t="shared" si="75"/>
        <v>36501.849672451317</v>
      </c>
      <c r="L131" s="6">
        <f t="shared" si="76"/>
        <v>2007601.7319848232</v>
      </c>
    </row>
    <row r="132" spans="1:12" x14ac:dyDescent="0.25">
      <c r="A132">
        <v>126</v>
      </c>
      <c r="B132" s="5">
        <f t="shared" si="70"/>
        <v>48375.590203752399</v>
      </c>
      <c r="C132" s="10">
        <f t="shared" si="71"/>
        <v>2427388.8035302833</v>
      </c>
      <c r="D132" s="10">
        <f t="shared" si="72"/>
        <v>8091.2879204715982</v>
      </c>
      <c r="E132" s="5">
        <f t="shared" ref="E132:F132" si="135">B132-D132</f>
        <v>40284.302283280798</v>
      </c>
      <c r="F132" s="10">
        <f t="shared" si="135"/>
        <v>2387104.5012470023</v>
      </c>
      <c r="J132" s="10">
        <f t="shared" si="74"/>
        <v>2007601.7319848232</v>
      </c>
      <c r="K132" s="10">
        <f t="shared" si="75"/>
        <v>36501.849672451317</v>
      </c>
      <c r="L132" s="6">
        <f t="shared" si="76"/>
        <v>1971099.8823123719</v>
      </c>
    </row>
    <row r="133" spans="1:12" x14ac:dyDescent="0.25">
      <c r="A133">
        <v>127</v>
      </c>
      <c r="B133" s="5">
        <f t="shared" si="70"/>
        <v>48375.590203752399</v>
      </c>
      <c r="C133" s="10">
        <f t="shared" si="71"/>
        <v>2387104.5012470023</v>
      </c>
      <c r="D133" s="10">
        <f t="shared" si="72"/>
        <v>7957.0070471416693</v>
      </c>
      <c r="E133" s="5">
        <f t="shared" ref="E133:F133" si="136">B133-D133</f>
        <v>40418.58315661073</v>
      </c>
      <c r="F133" s="10">
        <f t="shared" si="136"/>
        <v>2346685.9180903914</v>
      </c>
      <c r="J133" s="10">
        <f t="shared" si="74"/>
        <v>1971099.8823123719</v>
      </c>
      <c r="K133" s="10">
        <f t="shared" si="75"/>
        <v>36501.849672451317</v>
      </c>
      <c r="L133" s="6">
        <f t="shared" si="76"/>
        <v>1934598.0326399205</v>
      </c>
    </row>
    <row r="134" spans="1:12" x14ac:dyDescent="0.25">
      <c r="A134">
        <v>128</v>
      </c>
      <c r="B134" s="5">
        <f t="shared" si="70"/>
        <v>48375.590203752399</v>
      </c>
      <c r="C134" s="10">
        <f t="shared" si="71"/>
        <v>2346685.9180903914</v>
      </c>
      <c r="D134" s="10">
        <f t="shared" si="72"/>
        <v>7822.2785713482444</v>
      </c>
      <c r="E134" s="5">
        <f t="shared" ref="E134:F134" si="137">B134-D134</f>
        <v>40553.311632404155</v>
      </c>
      <c r="F134" s="10">
        <f t="shared" si="137"/>
        <v>2306132.6064579873</v>
      </c>
      <c r="J134" s="10">
        <f t="shared" si="74"/>
        <v>1934598.0326399205</v>
      </c>
      <c r="K134" s="10">
        <f t="shared" si="75"/>
        <v>36501.849672451317</v>
      </c>
      <c r="L134" s="6">
        <f t="shared" si="76"/>
        <v>1898096.1829674691</v>
      </c>
    </row>
    <row r="135" spans="1:12" x14ac:dyDescent="0.25">
      <c r="A135">
        <v>129</v>
      </c>
      <c r="B135" s="5">
        <f t="shared" si="70"/>
        <v>48375.590203752399</v>
      </c>
      <c r="C135" s="10">
        <f t="shared" si="71"/>
        <v>2306132.6064579873</v>
      </c>
      <c r="D135" s="10">
        <f t="shared" si="72"/>
        <v>7687.1010010846021</v>
      </c>
      <c r="E135" s="5">
        <f t="shared" ref="E135:F135" si="138">B135-D135</f>
        <v>40688.489202667799</v>
      </c>
      <c r="F135" s="10">
        <f t="shared" si="138"/>
        <v>2265444.1172553194</v>
      </c>
      <c r="J135" s="10">
        <f t="shared" si="74"/>
        <v>1898096.1829674691</v>
      </c>
      <c r="K135" s="10">
        <f t="shared" si="75"/>
        <v>36501.849672451317</v>
      </c>
      <c r="L135" s="6">
        <f t="shared" si="76"/>
        <v>1861594.3332950177</v>
      </c>
    </row>
    <row r="136" spans="1:12" x14ac:dyDescent="0.25">
      <c r="A136">
        <v>130</v>
      </c>
      <c r="B136" s="5">
        <f t="shared" si="70"/>
        <v>48375.590203752399</v>
      </c>
      <c r="C136" s="10">
        <f t="shared" si="71"/>
        <v>2265444.1172553194</v>
      </c>
      <c r="D136" s="10">
        <f t="shared" si="72"/>
        <v>7551.4728393706737</v>
      </c>
      <c r="E136" s="5">
        <f t="shared" ref="E136:F136" si="139">B136-D136</f>
        <v>40824.117364381724</v>
      </c>
      <c r="F136" s="10">
        <f t="shared" si="139"/>
        <v>2224619.9998909375</v>
      </c>
      <c r="J136" s="10">
        <f t="shared" si="74"/>
        <v>1861594.3332950177</v>
      </c>
      <c r="K136" s="10">
        <f t="shared" si="75"/>
        <v>36501.849672451317</v>
      </c>
      <c r="L136" s="6">
        <f t="shared" si="76"/>
        <v>1825092.4836225663</v>
      </c>
    </row>
    <row r="137" spans="1:12" x14ac:dyDescent="0.25">
      <c r="A137">
        <v>131</v>
      </c>
      <c r="B137" s="5">
        <f t="shared" ref="B137:B186" si="140">B136</f>
        <v>48375.590203752399</v>
      </c>
      <c r="C137" s="10">
        <f t="shared" ref="C137:C186" si="141">F136</f>
        <v>2224619.9998909375</v>
      </c>
      <c r="D137" s="10">
        <f t="shared" ref="D137:D186" si="142">C137*0.00333333</f>
        <v>7415.3925842364579</v>
      </c>
      <c r="E137" s="5">
        <f t="shared" ref="E137:F137" si="143">B137-D137</f>
        <v>40960.197619515944</v>
      </c>
      <c r="F137" s="10">
        <f t="shared" si="143"/>
        <v>2183659.8022714215</v>
      </c>
      <c r="J137" s="10">
        <f t="shared" ref="J137:J186" si="144">L136</f>
        <v>1825092.4836225663</v>
      </c>
      <c r="K137" s="10">
        <f t="shared" ref="K137:K186" si="145">K136</f>
        <v>36501.849672451317</v>
      </c>
      <c r="L137" s="6">
        <f t="shared" ref="L137:L186" si="146">J137-K137</f>
        <v>1788590.6339501149</v>
      </c>
    </row>
    <row r="138" spans="1:12" x14ac:dyDescent="0.25">
      <c r="A138">
        <v>132</v>
      </c>
      <c r="B138" s="5">
        <f t="shared" si="140"/>
        <v>48375.590203752399</v>
      </c>
      <c r="C138" s="10">
        <f t="shared" si="141"/>
        <v>2183659.8022714215</v>
      </c>
      <c r="D138" s="10">
        <f t="shared" si="142"/>
        <v>7278.858728705397</v>
      </c>
      <c r="E138" s="5">
        <f t="shared" ref="E138:F138" si="147">B138-D138</f>
        <v>41096.731475047003</v>
      </c>
      <c r="F138" s="10">
        <f t="shared" si="147"/>
        <v>2142563.0707963747</v>
      </c>
      <c r="J138" s="10">
        <f t="shared" si="144"/>
        <v>1788590.6339501149</v>
      </c>
      <c r="K138" s="10">
        <f t="shared" si="145"/>
        <v>36501.849672451317</v>
      </c>
      <c r="L138" s="6">
        <f t="shared" si="146"/>
        <v>1752088.7842776636</v>
      </c>
    </row>
    <row r="139" spans="1:12" x14ac:dyDescent="0.25">
      <c r="A139">
        <v>133</v>
      </c>
      <c r="B139" s="5">
        <f t="shared" si="140"/>
        <v>48375.590203752399</v>
      </c>
      <c r="C139" s="10">
        <f t="shared" si="141"/>
        <v>2142563.0707963747</v>
      </c>
      <c r="D139" s="10">
        <f t="shared" si="142"/>
        <v>7141.8697607776794</v>
      </c>
      <c r="E139" s="5">
        <f t="shared" ref="E139:F139" si="148">B139-D139</f>
        <v>41233.720442974722</v>
      </c>
      <c r="F139" s="10">
        <f t="shared" si="148"/>
        <v>2101329.3503533998</v>
      </c>
      <c r="J139" s="10">
        <f t="shared" si="144"/>
        <v>1752088.7842776636</v>
      </c>
      <c r="K139" s="10">
        <f t="shared" si="145"/>
        <v>36501.849672451317</v>
      </c>
      <c r="L139" s="6">
        <f t="shared" si="146"/>
        <v>1715586.9346052122</v>
      </c>
    </row>
    <row r="140" spans="1:12" x14ac:dyDescent="0.25">
      <c r="A140">
        <v>134</v>
      </c>
      <c r="B140" s="5">
        <f t="shared" si="140"/>
        <v>48375.590203752399</v>
      </c>
      <c r="C140" s="10">
        <f t="shared" si="141"/>
        <v>2101329.3503533998</v>
      </c>
      <c r="D140" s="10">
        <f t="shared" si="142"/>
        <v>7004.4241634134978</v>
      </c>
      <c r="E140" s="5">
        <f t="shared" ref="E140:F140" si="149">B140-D140</f>
        <v>41371.166040338903</v>
      </c>
      <c r="F140" s="10">
        <f t="shared" si="149"/>
        <v>2059958.1843130609</v>
      </c>
      <c r="J140" s="10">
        <f t="shared" si="144"/>
        <v>1715586.9346052122</v>
      </c>
      <c r="K140" s="10">
        <f t="shared" si="145"/>
        <v>36501.849672451317</v>
      </c>
      <c r="L140" s="6">
        <f t="shared" si="146"/>
        <v>1679085.0849327608</v>
      </c>
    </row>
    <row r="141" spans="1:12" x14ac:dyDescent="0.25">
      <c r="A141">
        <v>135</v>
      </c>
      <c r="B141" s="5">
        <f t="shared" si="140"/>
        <v>48375.590203752399</v>
      </c>
      <c r="C141" s="10">
        <f t="shared" si="141"/>
        <v>2059958.1843130609</v>
      </c>
      <c r="D141" s="10">
        <f t="shared" si="142"/>
        <v>6866.5204145162552</v>
      </c>
      <c r="E141" s="5">
        <f t="shared" ref="E141:F141" si="150">B141-D141</f>
        <v>41509.069789236142</v>
      </c>
      <c r="F141" s="10">
        <f t="shared" si="150"/>
        <v>2018449.1145238248</v>
      </c>
      <c r="J141" s="10">
        <f t="shared" si="144"/>
        <v>1679085.0849327608</v>
      </c>
      <c r="K141" s="10">
        <f t="shared" si="145"/>
        <v>36501.849672451317</v>
      </c>
      <c r="L141" s="6">
        <f t="shared" si="146"/>
        <v>1642583.2352603094</v>
      </c>
    </row>
    <row r="142" spans="1:12" x14ac:dyDescent="0.25">
      <c r="A142">
        <v>136</v>
      </c>
      <c r="B142" s="5">
        <f t="shared" si="140"/>
        <v>48375.590203752399</v>
      </c>
      <c r="C142" s="10">
        <f t="shared" si="141"/>
        <v>2018449.1145238248</v>
      </c>
      <c r="D142" s="10">
        <f t="shared" si="142"/>
        <v>6728.1569869157001</v>
      </c>
      <c r="E142" s="5">
        <f t="shared" ref="E142:F142" si="151">B142-D142</f>
        <v>41647.433216836696</v>
      </c>
      <c r="F142" s="10">
        <f t="shared" si="151"/>
        <v>1976801.681306988</v>
      </c>
      <c r="J142" s="10">
        <f t="shared" si="144"/>
        <v>1642583.2352603094</v>
      </c>
      <c r="K142" s="10">
        <f t="shared" si="145"/>
        <v>36501.849672451317</v>
      </c>
      <c r="L142" s="6">
        <f t="shared" si="146"/>
        <v>1606081.385587858</v>
      </c>
    </row>
    <row r="143" spans="1:12" x14ac:dyDescent="0.25">
      <c r="A143">
        <v>137</v>
      </c>
      <c r="B143" s="5">
        <f t="shared" si="140"/>
        <v>48375.590203752399</v>
      </c>
      <c r="C143" s="10">
        <f t="shared" si="141"/>
        <v>1976801.681306988</v>
      </c>
      <c r="D143" s="10">
        <f t="shared" si="142"/>
        <v>6589.3323483510221</v>
      </c>
      <c r="E143" s="5">
        <f t="shared" ref="E143:F143" si="152">B143-D143</f>
        <v>41786.257855401374</v>
      </c>
      <c r="F143" s="10">
        <f t="shared" si="152"/>
        <v>1935015.4234515866</v>
      </c>
      <c r="J143" s="10">
        <f t="shared" si="144"/>
        <v>1606081.385587858</v>
      </c>
      <c r="K143" s="10">
        <f t="shared" si="145"/>
        <v>36501.849672451317</v>
      </c>
      <c r="L143" s="6">
        <f t="shared" si="146"/>
        <v>1569579.5359154067</v>
      </c>
    </row>
    <row r="144" spans="1:12" x14ac:dyDescent="0.25">
      <c r="A144">
        <v>138</v>
      </c>
      <c r="B144" s="5">
        <f t="shared" si="140"/>
        <v>48375.590203752399</v>
      </c>
      <c r="C144" s="10">
        <f t="shared" si="141"/>
        <v>1935015.4234515866</v>
      </c>
      <c r="D144" s="10">
        <f t="shared" si="142"/>
        <v>6450.0449614538766</v>
      </c>
      <c r="E144" s="5">
        <f t="shared" ref="E144:F144" si="153">B144-D144</f>
        <v>41925.545242298525</v>
      </c>
      <c r="F144" s="10">
        <f t="shared" si="153"/>
        <v>1893089.878209288</v>
      </c>
      <c r="J144" s="10">
        <f t="shared" si="144"/>
        <v>1569579.5359154067</v>
      </c>
      <c r="K144" s="10">
        <f t="shared" si="145"/>
        <v>36501.849672451317</v>
      </c>
      <c r="L144" s="6">
        <f t="shared" si="146"/>
        <v>1533077.6862429553</v>
      </c>
    </row>
    <row r="145" spans="1:12" x14ac:dyDescent="0.25">
      <c r="A145">
        <v>139</v>
      </c>
      <c r="B145" s="5">
        <f t="shared" si="140"/>
        <v>48375.590203752399</v>
      </c>
      <c r="C145" s="10">
        <f t="shared" si="141"/>
        <v>1893089.878209288</v>
      </c>
      <c r="D145" s="10">
        <f t="shared" si="142"/>
        <v>6310.2932837313656</v>
      </c>
      <c r="E145" s="5">
        <f t="shared" ref="E145:F145" si="154">B145-D145</f>
        <v>42065.296920021035</v>
      </c>
      <c r="F145" s="10">
        <f t="shared" si="154"/>
        <v>1851024.5812892669</v>
      </c>
      <c r="J145" s="10">
        <f t="shared" si="144"/>
        <v>1533077.6862429553</v>
      </c>
      <c r="K145" s="10">
        <f t="shared" si="145"/>
        <v>36501.849672451317</v>
      </c>
      <c r="L145" s="6">
        <f t="shared" si="146"/>
        <v>1496575.8365705039</v>
      </c>
    </row>
    <row r="146" spans="1:12" x14ac:dyDescent="0.25">
      <c r="A146">
        <v>140</v>
      </c>
      <c r="B146" s="5">
        <f t="shared" si="140"/>
        <v>48375.590203752399</v>
      </c>
      <c r="C146" s="10">
        <f t="shared" si="141"/>
        <v>1851024.5812892669</v>
      </c>
      <c r="D146" s="10">
        <f t="shared" si="142"/>
        <v>6170.0757675489522</v>
      </c>
      <c r="E146" s="5">
        <f t="shared" ref="E146:F146" si="155">B146-D146</f>
        <v>42205.514436203448</v>
      </c>
      <c r="F146" s="10">
        <f t="shared" si="155"/>
        <v>1808819.0668530634</v>
      </c>
      <c r="J146" s="10">
        <f t="shared" si="144"/>
        <v>1496575.8365705039</v>
      </c>
      <c r="K146" s="10">
        <f t="shared" si="145"/>
        <v>36501.849672451317</v>
      </c>
      <c r="L146" s="6">
        <f t="shared" si="146"/>
        <v>1460073.9868980525</v>
      </c>
    </row>
    <row r="147" spans="1:12" x14ac:dyDescent="0.25">
      <c r="A147">
        <v>141</v>
      </c>
      <c r="B147" s="5">
        <f t="shared" si="140"/>
        <v>48375.590203752399</v>
      </c>
      <c r="C147" s="10">
        <f t="shared" si="141"/>
        <v>1808819.0668530634</v>
      </c>
      <c r="D147" s="10">
        <f t="shared" si="142"/>
        <v>6029.3908601133217</v>
      </c>
      <c r="E147" s="5">
        <f t="shared" ref="E147:F147" si="156">B147-D147</f>
        <v>42346.199343639077</v>
      </c>
      <c r="F147" s="10">
        <f t="shared" si="156"/>
        <v>1766472.8675094242</v>
      </c>
      <c r="J147" s="10">
        <f t="shared" si="144"/>
        <v>1460073.9868980525</v>
      </c>
      <c r="K147" s="10">
        <f t="shared" si="145"/>
        <v>36501.849672451317</v>
      </c>
      <c r="L147" s="6">
        <f t="shared" si="146"/>
        <v>1423572.1372256011</v>
      </c>
    </row>
    <row r="148" spans="1:12" x14ac:dyDescent="0.25">
      <c r="A148">
        <v>142</v>
      </c>
      <c r="B148" s="5">
        <f t="shared" si="140"/>
        <v>48375.590203752399</v>
      </c>
      <c r="C148" s="10">
        <f t="shared" si="141"/>
        <v>1766472.8675094242</v>
      </c>
      <c r="D148" s="10">
        <f t="shared" si="142"/>
        <v>5888.2370034551886</v>
      </c>
      <c r="E148" s="5">
        <f t="shared" ref="E148:F148" si="157">B148-D148</f>
        <v>42487.353200297213</v>
      </c>
      <c r="F148" s="10">
        <f t="shared" si="157"/>
        <v>1723985.5143091271</v>
      </c>
      <c r="J148" s="10">
        <f t="shared" si="144"/>
        <v>1423572.1372256011</v>
      </c>
      <c r="K148" s="10">
        <f t="shared" si="145"/>
        <v>36501.849672451317</v>
      </c>
      <c r="L148" s="6">
        <f t="shared" si="146"/>
        <v>1387070.2875531497</v>
      </c>
    </row>
    <row r="149" spans="1:12" x14ac:dyDescent="0.25">
      <c r="A149">
        <v>143</v>
      </c>
      <c r="B149" s="5">
        <f t="shared" si="140"/>
        <v>48375.590203752399</v>
      </c>
      <c r="C149" s="10">
        <f t="shared" si="141"/>
        <v>1723985.5143091271</v>
      </c>
      <c r="D149" s="10">
        <f t="shared" si="142"/>
        <v>5746.6126344120421</v>
      </c>
      <c r="E149" s="5">
        <f t="shared" ref="E149:F149" si="158">B149-D149</f>
        <v>42628.977569340357</v>
      </c>
      <c r="F149" s="10">
        <f t="shared" si="158"/>
        <v>1681356.5367397869</v>
      </c>
      <c r="J149" s="10">
        <f t="shared" si="144"/>
        <v>1387070.2875531497</v>
      </c>
      <c r="K149" s="10">
        <f t="shared" si="145"/>
        <v>36501.849672451317</v>
      </c>
      <c r="L149" s="6">
        <f t="shared" si="146"/>
        <v>1350568.4378806984</v>
      </c>
    </row>
    <row r="150" spans="1:12" x14ac:dyDescent="0.25">
      <c r="A150">
        <v>144</v>
      </c>
      <c r="B150" s="5">
        <f t="shared" si="140"/>
        <v>48375.590203752399</v>
      </c>
      <c r="C150" s="10">
        <f t="shared" si="141"/>
        <v>1681356.5367397869</v>
      </c>
      <c r="D150" s="10">
        <f t="shared" si="142"/>
        <v>5604.5161846108331</v>
      </c>
      <c r="E150" s="5">
        <f t="shared" ref="E150:F150" si="159">B150-D150</f>
        <v>42771.074019141568</v>
      </c>
      <c r="F150" s="10">
        <f t="shared" si="159"/>
        <v>1638585.4627206454</v>
      </c>
      <c r="J150" s="10">
        <f t="shared" si="144"/>
        <v>1350568.4378806984</v>
      </c>
      <c r="K150" s="10">
        <f t="shared" si="145"/>
        <v>36501.849672451317</v>
      </c>
      <c r="L150" s="6">
        <f t="shared" si="146"/>
        <v>1314066.588208247</v>
      </c>
    </row>
    <row r="151" spans="1:12" x14ac:dyDescent="0.25">
      <c r="A151">
        <v>145</v>
      </c>
      <c r="B151" s="5">
        <f t="shared" si="140"/>
        <v>48375.590203752399</v>
      </c>
      <c r="C151" s="10">
        <f t="shared" si="141"/>
        <v>1638585.4627206454</v>
      </c>
      <c r="D151" s="10">
        <f t="shared" si="142"/>
        <v>5461.9460804506089</v>
      </c>
      <c r="E151" s="5">
        <f t="shared" ref="E151:F151" si="160">B151-D151</f>
        <v>42913.64412330179</v>
      </c>
      <c r="F151" s="10">
        <f t="shared" si="160"/>
        <v>1595671.8185973435</v>
      </c>
      <c r="J151" s="10">
        <f t="shared" si="144"/>
        <v>1314066.588208247</v>
      </c>
      <c r="K151" s="10">
        <f t="shared" si="145"/>
        <v>36501.849672451317</v>
      </c>
      <c r="L151" s="6">
        <f t="shared" si="146"/>
        <v>1277564.7385357956</v>
      </c>
    </row>
    <row r="152" spans="1:12" x14ac:dyDescent="0.25">
      <c r="A152">
        <v>146</v>
      </c>
      <c r="B152" s="5">
        <f t="shared" si="140"/>
        <v>48375.590203752399</v>
      </c>
      <c r="C152" s="10">
        <f t="shared" si="141"/>
        <v>1595671.8185973435</v>
      </c>
      <c r="D152" s="10">
        <f t="shared" si="142"/>
        <v>5318.9007430850825</v>
      </c>
      <c r="E152" s="5">
        <f t="shared" ref="E152:F152" si="161">B152-D152</f>
        <v>43056.689460667316</v>
      </c>
      <c r="F152" s="10">
        <f t="shared" si="161"/>
        <v>1552615.1291366762</v>
      </c>
      <c r="J152" s="10">
        <f t="shared" si="144"/>
        <v>1277564.7385357956</v>
      </c>
      <c r="K152" s="10">
        <f t="shared" si="145"/>
        <v>36501.849672451317</v>
      </c>
      <c r="L152" s="6">
        <f t="shared" si="146"/>
        <v>1241062.8888633442</v>
      </c>
    </row>
    <row r="153" spans="1:12" x14ac:dyDescent="0.25">
      <c r="A153">
        <v>147</v>
      </c>
      <c r="B153" s="5">
        <f t="shared" si="140"/>
        <v>48375.590203752399</v>
      </c>
      <c r="C153" s="10">
        <f t="shared" si="141"/>
        <v>1552615.1291366762</v>
      </c>
      <c r="D153" s="10">
        <f t="shared" si="142"/>
        <v>5175.3785884051567</v>
      </c>
      <c r="E153" s="5">
        <f t="shared" ref="E153:F153" si="162">B153-D153</f>
        <v>43200.211615347245</v>
      </c>
      <c r="F153" s="10">
        <f t="shared" si="162"/>
        <v>1509414.9175213289</v>
      </c>
      <c r="J153" s="10">
        <f t="shared" si="144"/>
        <v>1241062.8888633442</v>
      </c>
      <c r="K153" s="10">
        <f t="shared" si="145"/>
        <v>36501.849672451317</v>
      </c>
      <c r="L153" s="6">
        <f t="shared" si="146"/>
        <v>1204561.0391908928</v>
      </c>
    </row>
    <row r="154" spans="1:12" x14ac:dyDescent="0.25">
      <c r="A154">
        <v>148</v>
      </c>
      <c r="B154" s="5">
        <f t="shared" si="140"/>
        <v>48375.590203752399</v>
      </c>
      <c r="C154" s="10">
        <f t="shared" si="141"/>
        <v>1509414.9175213289</v>
      </c>
      <c r="D154" s="10">
        <f t="shared" si="142"/>
        <v>5031.3780270213711</v>
      </c>
      <c r="E154" s="5">
        <f t="shared" ref="E154:F154" si="163">B154-D154</f>
        <v>43344.212176731031</v>
      </c>
      <c r="F154" s="10">
        <f t="shared" si="163"/>
        <v>1466070.7053445978</v>
      </c>
      <c r="J154" s="10">
        <f t="shared" si="144"/>
        <v>1204561.0391908928</v>
      </c>
      <c r="K154" s="10">
        <f t="shared" si="145"/>
        <v>36501.849672451317</v>
      </c>
      <c r="L154" s="6">
        <f t="shared" si="146"/>
        <v>1168059.1895184414</v>
      </c>
    </row>
    <row r="155" spans="1:12" x14ac:dyDescent="0.25">
      <c r="A155">
        <v>149</v>
      </c>
      <c r="B155" s="5">
        <f t="shared" si="140"/>
        <v>48375.590203752399</v>
      </c>
      <c r="C155" s="10">
        <f t="shared" si="141"/>
        <v>1466070.7053445978</v>
      </c>
      <c r="D155" s="10">
        <f t="shared" si="142"/>
        <v>4886.8974642463081</v>
      </c>
      <c r="E155" s="5">
        <f t="shared" ref="E155:F155" si="164">B155-D155</f>
        <v>43488.692739506092</v>
      </c>
      <c r="F155" s="10">
        <f t="shared" si="164"/>
        <v>1422582.0126050918</v>
      </c>
      <c r="J155" s="10">
        <f t="shared" si="144"/>
        <v>1168059.1895184414</v>
      </c>
      <c r="K155" s="10">
        <f t="shared" si="145"/>
        <v>36501.849672451317</v>
      </c>
      <c r="L155" s="6">
        <f t="shared" si="146"/>
        <v>1131557.3398459901</v>
      </c>
    </row>
    <row r="156" spans="1:12" x14ac:dyDescent="0.25">
      <c r="A156">
        <v>150</v>
      </c>
      <c r="B156" s="5">
        <f t="shared" si="140"/>
        <v>48375.590203752399</v>
      </c>
      <c r="C156" s="10">
        <f t="shared" si="141"/>
        <v>1422582.0126050918</v>
      </c>
      <c r="D156" s="10">
        <f t="shared" si="142"/>
        <v>4741.9353000769306</v>
      </c>
      <c r="E156" s="5">
        <f t="shared" ref="E156:F156" si="165">B156-D156</f>
        <v>43633.654903675466</v>
      </c>
      <c r="F156" s="10">
        <f t="shared" si="165"/>
        <v>1378948.3577014164</v>
      </c>
      <c r="J156" s="10">
        <f t="shared" si="144"/>
        <v>1131557.3398459901</v>
      </c>
      <c r="K156" s="10">
        <f t="shared" si="145"/>
        <v>36501.849672451317</v>
      </c>
      <c r="L156" s="6">
        <f t="shared" si="146"/>
        <v>1095055.4901735387</v>
      </c>
    </row>
    <row r="157" spans="1:12" x14ac:dyDescent="0.25">
      <c r="A157">
        <v>151</v>
      </c>
      <c r="B157" s="5">
        <f t="shared" si="140"/>
        <v>48375.590203752399</v>
      </c>
      <c r="C157" s="10">
        <f t="shared" si="141"/>
        <v>1378948.3577014164</v>
      </c>
      <c r="D157" s="10">
        <f t="shared" si="142"/>
        <v>4596.4899291768616</v>
      </c>
      <c r="E157" s="5">
        <f t="shared" ref="E157:F157" si="166">B157-D157</f>
        <v>43779.10027457554</v>
      </c>
      <c r="F157" s="10">
        <f t="shared" si="166"/>
        <v>1335169.2574268407</v>
      </c>
      <c r="J157" s="10">
        <f t="shared" si="144"/>
        <v>1095055.4901735387</v>
      </c>
      <c r="K157" s="10">
        <f t="shared" si="145"/>
        <v>36501.849672451317</v>
      </c>
      <c r="L157" s="6">
        <f t="shared" si="146"/>
        <v>1058553.6405010873</v>
      </c>
    </row>
    <row r="158" spans="1:12" x14ac:dyDescent="0.25">
      <c r="A158">
        <v>152</v>
      </c>
      <c r="B158" s="5">
        <f t="shared" si="140"/>
        <v>48375.590203752399</v>
      </c>
      <c r="C158" s="10">
        <f t="shared" si="141"/>
        <v>1335169.2574268407</v>
      </c>
      <c r="D158" s="10">
        <f t="shared" si="142"/>
        <v>4450.5597408586109</v>
      </c>
      <c r="E158" s="5">
        <f t="shared" ref="E158:F158" si="167">B158-D158</f>
        <v>43925.030462893788</v>
      </c>
      <c r="F158" s="10">
        <f t="shared" si="167"/>
        <v>1291244.2269639468</v>
      </c>
      <c r="J158" s="10">
        <f t="shared" si="144"/>
        <v>1058553.6405010873</v>
      </c>
      <c r="K158" s="10">
        <f t="shared" si="145"/>
        <v>36501.849672451317</v>
      </c>
      <c r="L158" s="6">
        <f t="shared" si="146"/>
        <v>1022051.790828636</v>
      </c>
    </row>
    <row r="159" spans="1:12" x14ac:dyDescent="0.25">
      <c r="A159">
        <v>153</v>
      </c>
      <c r="B159" s="5">
        <f t="shared" si="140"/>
        <v>48375.590203752399</v>
      </c>
      <c r="C159" s="10">
        <f t="shared" si="141"/>
        <v>1291244.2269639468</v>
      </c>
      <c r="D159" s="10">
        <f t="shared" si="142"/>
        <v>4304.1431190657322</v>
      </c>
      <c r="E159" s="5">
        <f t="shared" ref="E159:F159" si="168">B159-D159</f>
        <v>44071.447084686668</v>
      </c>
      <c r="F159" s="10">
        <f t="shared" si="168"/>
        <v>1247172.7798792601</v>
      </c>
      <c r="J159" s="10">
        <f t="shared" si="144"/>
        <v>1022051.790828636</v>
      </c>
      <c r="K159" s="10">
        <f t="shared" si="145"/>
        <v>36501.849672451317</v>
      </c>
      <c r="L159" s="6">
        <f t="shared" si="146"/>
        <v>985549.94115618477</v>
      </c>
    </row>
    <row r="160" spans="1:12" x14ac:dyDescent="0.25">
      <c r="A160">
        <v>154</v>
      </c>
      <c r="B160" s="5">
        <f t="shared" si="140"/>
        <v>48375.590203752399</v>
      </c>
      <c r="C160" s="10">
        <f t="shared" si="141"/>
        <v>1247172.7798792601</v>
      </c>
      <c r="D160" s="10">
        <f t="shared" si="142"/>
        <v>4157.2384423549338</v>
      </c>
      <c r="E160" s="5">
        <f t="shared" ref="E160:F160" si="169">B160-D160</f>
        <v>44218.351761397469</v>
      </c>
      <c r="F160" s="10">
        <f t="shared" si="169"/>
        <v>1202954.4281178627</v>
      </c>
      <c r="J160" s="10">
        <f t="shared" si="144"/>
        <v>985549.94115618477</v>
      </c>
      <c r="K160" s="10">
        <f t="shared" si="145"/>
        <v>36501.849672451317</v>
      </c>
      <c r="L160" s="6">
        <f t="shared" si="146"/>
        <v>949048.0914837335</v>
      </c>
    </row>
    <row r="161" spans="1:12" x14ac:dyDescent="0.25">
      <c r="A161">
        <v>155</v>
      </c>
      <c r="B161" s="5">
        <f t="shared" si="140"/>
        <v>48375.590203752399</v>
      </c>
      <c r="C161" s="10">
        <f t="shared" si="141"/>
        <v>1202954.4281178627</v>
      </c>
      <c r="D161" s="10">
        <f t="shared" si="142"/>
        <v>4009.8440838781148</v>
      </c>
      <c r="E161" s="5">
        <f t="shared" ref="E161:F161" si="170">B161-D161</f>
        <v>44365.746119874282</v>
      </c>
      <c r="F161" s="10">
        <f t="shared" si="170"/>
        <v>1158588.6819979884</v>
      </c>
      <c r="J161" s="10">
        <f t="shared" si="144"/>
        <v>949048.0914837335</v>
      </c>
      <c r="K161" s="10">
        <f t="shared" si="145"/>
        <v>36501.849672451317</v>
      </c>
      <c r="L161" s="6">
        <f t="shared" si="146"/>
        <v>912546.24181128223</v>
      </c>
    </row>
    <row r="162" spans="1:12" x14ac:dyDescent="0.25">
      <c r="A162">
        <v>156</v>
      </c>
      <c r="B162" s="5">
        <f t="shared" si="140"/>
        <v>48375.590203752399</v>
      </c>
      <c r="C162" s="10">
        <f t="shared" si="141"/>
        <v>1158588.6819979884</v>
      </c>
      <c r="D162" s="10">
        <f t="shared" si="142"/>
        <v>3861.9584113643546</v>
      </c>
      <c r="E162" s="5">
        <f t="shared" ref="E162:F162" si="171">B162-D162</f>
        <v>44513.631792388042</v>
      </c>
      <c r="F162" s="10">
        <f t="shared" si="171"/>
        <v>1114075.0502056004</v>
      </c>
      <c r="J162" s="10">
        <f t="shared" si="144"/>
        <v>912546.24181128223</v>
      </c>
      <c r="K162" s="10">
        <f t="shared" si="145"/>
        <v>36501.849672451317</v>
      </c>
      <c r="L162" s="6">
        <f t="shared" si="146"/>
        <v>876044.39213883097</v>
      </c>
    </row>
    <row r="163" spans="1:12" x14ac:dyDescent="0.25">
      <c r="A163">
        <v>157</v>
      </c>
      <c r="B163" s="5">
        <f t="shared" si="140"/>
        <v>48375.590203752399</v>
      </c>
      <c r="C163" s="10">
        <f t="shared" si="141"/>
        <v>1114075.0502056004</v>
      </c>
      <c r="D163" s="10">
        <f t="shared" si="142"/>
        <v>3713.579787101834</v>
      </c>
      <c r="E163" s="5">
        <f t="shared" ref="E163:F163" si="172">B163-D163</f>
        <v>44662.010416650563</v>
      </c>
      <c r="F163" s="10">
        <f t="shared" si="172"/>
        <v>1069413.0397889498</v>
      </c>
      <c r="J163" s="10">
        <f t="shared" si="144"/>
        <v>876044.39213883097</v>
      </c>
      <c r="K163" s="10">
        <f t="shared" si="145"/>
        <v>36501.849672451317</v>
      </c>
      <c r="L163" s="6">
        <f t="shared" si="146"/>
        <v>839542.5424663797</v>
      </c>
    </row>
    <row r="164" spans="1:12" x14ac:dyDescent="0.25">
      <c r="A164">
        <v>158</v>
      </c>
      <c r="B164" s="5">
        <f t="shared" si="140"/>
        <v>48375.590203752399</v>
      </c>
      <c r="C164" s="10">
        <f t="shared" si="141"/>
        <v>1069413.0397889498</v>
      </c>
      <c r="D164" s="10">
        <f t="shared" si="142"/>
        <v>3564.7065679196999</v>
      </c>
      <c r="E164" s="5">
        <f t="shared" ref="E164:F164" si="173">B164-D164</f>
        <v>44810.883635832703</v>
      </c>
      <c r="F164" s="10">
        <f t="shared" si="173"/>
        <v>1024602.1561531171</v>
      </c>
      <c r="J164" s="10">
        <f t="shared" si="144"/>
        <v>839542.5424663797</v>
      </c>
      <c r="K164" s="10">
        <f t="shared" si="145"/>
        <v>36501.849672451317</v>
      </c>
      <c r="L164" s="6">
        <f t="shared" si="146"/>
        <v>803040.69279392844</v>
      </c>
    </row>
    <row r="165" spans="1:12" x14ac:dyDescent="0.25">
      <c r="A165">
        <v>159</v>
      </c>
      <c r="B165" s="5">
        <f t="shared" si="140"/>
        <v>48375.590203752399</v>
      </c>
      <c r="C165" s="10">
        <f t="shared" si="141"/>
        <v>1024602.1561531171</v>
      </c>
      <c r="D165" s="10">
        <f t="shared" si="142"/>
        <v>3415.3371051698696</v>
      </c>
      <c r="E165" s="5">
        <f t="shared" ref="E165:F165" si="174">B165-D165</f>
        <v>44960.253098582529</v>
      </c>
      <c r="F165" s="10">
        <f t="shared" si="174"/>
        <v>979641.90305453457</v>
      </c>
      <c r="J165" s="10">
        <f t="shared" si="144"/>
        <v>803040.69279392844</v>
      </c>
      <c r="K165" s="10">
        <f t="shared" si="145"/>
        <v>36501.849672451317</v>
      </c>
      <c r="L165" s="6">
        <f t="shared" si="146"/>
        <v>766538.84312147717</v>
      </c>
    </row>
    <row r="166" spans="1:12" x14ac:dyDescent="0.25">
      <c r="A166">
        <v>160</v>
      </c>
      <c r="B166" s="5">
        <f t="shared" si="140"/>
        <v>48375.590203752399</v>
      </c>
      <c r="C166" s="10">
        <f t="shared" si="141"/>
        <v>979641.90305453457</v>
      </c>
      <c r="D166" s="10">
        <f t="shared" si="142"/>
        <v>3265.4697447087715</v>
      </c>
      <c r="E166" s="5">
        <f t="shared" ref="E166:F166" si="175">B166-D166</f>
        <v>45110.120459043625</v>
      </c>
      <c r="F166" s="10">
        <f t="shared" si="175"/>
        <v>934531.78259549092</v>
      </c>
      <c r="J166" s="10">
        <f t="shared" si="144"/>
        <v>766538.84312147717</v>
      </c>
      <c r="K166" s="10">
        <f t="shared" si="145"/>
        <v>36501.849672451317</v>
      </c>
      <c r="L166" s="6">
        <f t="shared" si="146"/>
        <v>730036.9934490259</v>
      </c>
    </row>
    <row r="167" spans="1:12" x14ac:dyDescent="0.25">
      <c r="A167">
        <v>161</v>
      </c>
      <c r="B167" s="5">
        <f t="shared" si="140"/>
        <v>48375.590203752399</v>
      </c>
      <c r="C167" s="10">
        <f t="shared" si="141"/>
        <v>934531.78259549092</v>
      </c>
      <c r="D167" s="10">
        <f t="shared" si="142"/>
        <v>3115.1028268790274</v>
      </c>
      <c r="E167" s="5">
        <f t="shared" ref="E167:F167" si="176">B167-D167</f>
        <v>45260.487376873374</v>
      </c>
      <c r="F167" s="10">
        <f t="shared" si="176"/>
        <v>889271.29521861754</v>
      </c>
      <c r="J167" s="10">
        <f t="shared" si="144"/>
        <v>730036.9934490259</v>
      </c>
      <c r="K167" s="10">
        <f t="shared" si="145"/>
        <v>36501.849672451317</v>
      </c>
      <c r="L167" s="6">
        <f t="shared" si="146"/>
        <v>693535.14377657464</v>
      </c>
    </row>
    <row r="168" spans="1:12" x14ac:dyDescent="0.25">
      <c r="A168">
        <v>162</v>
      </c>
      <c r="B168" s="5">
        <f t="shared" si="140"/>
        <v>48375.590203752399</v>
      </c>
      <c r="C168" s="10">
        <f t="shared" si="141"/>
        <v>889271.29521861754</v>
      </c>
      <c r="D168" s="10">
        <f t="shared" si="142"/>
        <v>2964.2346864910742</v>
      </c>
      <c r="E168" s="5">
        <f t="shared" ref="E168:F168" si="177">B168-D168</f>
        <v>45411.355517261327</v>
      </c>
      <c r="F168" s="10">
        <f t="shared" si="177"/>
        <v>843859.93970135623</v>
      </c>
      <c r="J168" s="10">
        <f t="shared" si="144"/>
        <v>693535.14377657464</v>
      </c>
      <c r="K168" s="10">
        <f t="shared" si="145"/>
        <v>36501.849672451317</v>
      </c>
      <c r="L168" s="6">
        <f t="shared" si="146"/>
        <v>657033.29410412337</v>
      </c>
    </row>
    <row r="169" spans="1:12" x14ac:dyDescent="0.25">
      <c r="A169">
        <v>163</v>
      </c>
      <c r="B169" s="5">
        <f t="shared" si="140"/>
        <v>48375.590203752399</v>
      </c>
      <c r="C169" s="10">
        <f t="shared" si="141"/>
        <v>843859.93970135623</v>
      </c>
      <c r="D169" s="10">
        <f t="shared" si="142"/>
        <v>2812.8636528047214</v>
      </c>
      <c r="E169" s="5">
        <f t="shared" ref="E169:F169" si="178">B169-D169</f>
        <v>45562.726550947678</v>
      </c>
      <c r="F169" s="10">
        <f t="shared" si="178"/>
        <v>798297.21315040858</v>
      </c>
      <c r="J169" s="10">
        <f t="shared" si="144"/>
        <v>657033.29410412337</v>
      </c>
      <c r="K169" s="10">
        <f t="shared" si="145"/>
        <v>36501.849672451317</v>
      </c>
      <c r="L169" s="6">
        <f t="shared" si="146"/>
        <v>620531.44443167211</v>
      </c>
    </row>
    <row r="170" spans="1:12" x14ac:dyDescent="0.25">
      <c r="A170">
        <v>164</v>
      </c>
      <c r="B170" s="5">
        <f t="shared" si="140"/>
        <v>48375.590203752399</v>
      </c>
      <c r="C170" s="10">
        <f t="shared" si="141"/>
        <v>798297.21315040858</v>
      </c>
      <c r="D170" s="10">
        <f t="shared" si="142"/>
        <v>2660.9880495106513</v>
      </c>
      <c r="E170" s="5">
        <f t="shared" ref="E170:F170" si="179">B170-D170</f>
        <v>45714.602154241751</v>
      </c>
      <c r="F170" s="10">
        <f t="shared" si="179"/>
        <v>752582.61099616683</v>
      </c>
      <c r="J170" s="10">
        <f t="shared" si="144"/>
        <v>620531.44443167211</v>
      </c>
      <c r="K170" s="10">
        <f t="shared" si="145"/>
        <v>36501.849672451317</v>
      </c>
      <c r="L170" s="6">
        <f t="shared" si="146"/>
        <v>584029.59475922084</v>
      </c>
    </row>
    <row r="171" spans="1:12" x14ac:dyDescent="0.25">
      <c r="A171">
        <v>165</v>
      </c>
      <c r="B171" s="5">
        <f t="shared" si="140"/>
        <v>48375.590203752399</v>
      </c>
      <c r="C171" s="10">
        <f t="shared" si="141"/>
        <v>752582.61099616683</v>
      </c>
      <c r="D171" s="10">
        <f t="shared" si="142"/>
        <v>2508.6061947118528</v>
      </c>
      <c r="E171" s="5">
        <f t="shared" ref="E171:F171" si="180">B171-D171</f>
        <v>45866.984009040549</v>
      </c>
      <c r="F171" s="10">
        <f t="shared" si="180"/>
        <v>706715.62698712631</v>
      </c>
      <c r="J171" s="10">
        <f t="shared" si="144"/>
        <v>584029.59475922084</v>
      </c>
      <c r="K171" s="10">
        <f t="shared" si="145"/>
        <v>36501.849672451317</v>
      </c>
      <c r="L171" s="6">
        <f t="shared" si="146"/>
        <v>547527.74508676957</v>
      </c>
    </row>
    <row r="172" spans="1:12" x14ac:dyDescent="0.25">
      <c r="A172">
        <v>166</v>
      </c>
      <c r="B172" s="5">
        <f t="shared" si="140"/>
        <v>48375.590203752399</v>
      </c>
      <c r="C172" s="10">
        <f t="shared" si="141"/>
        <v>706715.62698712631</v>
      </c>
      <c r="D172" s="10">
        <f t="shared" si="142"/>
        <v>2355.7164009049975</v>
      </c>
      <c r="E172" s="5">
        <f t="shared" ref="E172:F172" si="181">B172-D172</f>
        <v>46019.873802847404</v>
      </c>
      <c r="F172" s="10">
        <f t="shared" si="181"/>
        <v>660695.75318427896</v>
      </c>
      <c r="J172" s="10">
        <f t="shared" si="144"/>
        <v>547527.74508676957</v>
      </c>
      <c r="K172" s="10">
        <f t="shared" si="145"/>
        <v>36501.849672451317</v>
      </c>
      <c r="L172" s="6">
        <f t="shared" si="146"/>
        <v>511025.89541431825</v>
      </c>
    </row>
    <row r="173" spans="1:12" x14ac:dyDescent="0.25">
      <c r="A173">
        <v>167</v>
      </c>
      <c r="B173" s="5">
        <f t="shared" si="140"/>
        <v>48375.590203752399</v>
      </c>
      <c r="C173" s="10">
        <f t="shared" si="141"/>
        <v>660695.75318427896</v>
      </c>
      <c r="D173" s="10">
        <f t="shared" si="142"/>
        <v>2202.3169749617523</v>
      </c>
      <c r="E173" s="5">
        <f t="shared" ref="E173:F173" si="182">B173-D173</f>
        <v>46173.273228790647</v>
      </c>
      <c r="F173" s="10">
        <f t="shared" si="182"/>
        <v>614522.47995548835</v>
      </c>
      <c r="J173" s="10">
        <f t="shared" si="144"/>
        <v>511025.89541431825</v>
      </c>
      <c r="K173" s="10">
        <f t="shared" si="145"/>
        <v>36501.849672451317</v>
      </c>
      <c r="L173" s="6">
        <f t="shared" si="146"/>
        <v>474524.04574186692</v>
      </c>
    </row>
    <row r="174" spans="1:12" x14ac:dyDescent="0.25">
      <c r="A174">
        <v>168</v>
      </c>
      <c r="B174" s="5">
        <f t="shared" si="140"/>
        <v>48375.590203752399</v>
      </c>
      <c r="C174" s="10">
        <f t="shared" si="141"/>
        <v>614522.47995548835</v>
      </c>
      <c r="D174" s="10">
        <f t="shared" si="142"/>
        <v>2048.406218110028</v>
      </c>
      <c r="E174" s="5">
        <f t="shared" ref="E174:F174" si="183">B174-D174</f>
        <v>46327.183985642368</v>
      </c>
      <c r="F174" s="10">
        <f t="shared" si="183"/>
        <v>568195.29596984596</v>
      </c>
      <c r="J174" s="10">
        <f t="shared" si="144"/>
        <v>474524.04574186692</v>
      </c>
      <c r="K174" s="10">
        <f t="shared" si="145"/>
        <v>36501.849672451317</v>
      </c>
      <c r="L174" s="6">
        <f t="shared" si="146"/>
        <v>438022.1960694156</v>
      </c>
    </row>
    <row r="175" spans="1:12" x14ac:dyDescent="0.25">
      <c r="A175">
        <v>169</v>
      </c>
      <c r="B175" s="5">
        <f t="shared" si="140"/>
        <v>48375.590203752399</v>
      </c>
      <c r="C175" s="10">
        <f t="shared" si="141"/>
        <v>568195.29596984596</v>
      </c>
      <c r="D175" s="10">
        <f t="shared" si="142"/>
        <v>1893.9824259151665</v>
      </c>
      <c r="E175" s="5">
        <f t="shared" ref="E175:F175" si="184">B175-D175</f>
        <v>46481.607777837235</v>
      </c>
      <c r="F175" s="10">
        <f t="shared" si="184"/>
        <v>521713.6881920087</v>
      </c>
      <c r="J175" s="10">
        <f t="shared" si="144"/>
        <v>438022.1960694156</v>
      </c>
      <c r="K175" s="10">
        <f t="shared" si="145"/>
        <v>36501.849672451317</v>
      </c>
      <c r="L175" s="6">
        <f t="shared" si="146"/>
        <v>401520.34639696428</v>
      </c>
    </row>
    <row r="176" spans="1:12" x14ac:dyDescent="0.25">
      <c r="A176">
        <v>170</v>
      </c>
      <c r="B176" s="5">
        <f t="shared" si="140"/>
        <v>48375.590203752399</v>
      </c>
      <c r="C176" s="10">
        <f t="shared" si="141"/>
        <v>521713.6881920087</v>
      </c>
      <c r="D176" s="10">
        <f t="shared" si="142"/>
        <v>1739.0438882610683</v>
      </c>
      <c r="E176" s="5">
        <f t="shared" ref="E176:F176" si="185">B176-D176</f>
        <v>46636.54631549133</v>
      </c>
      <c r="F176" s="10">
        <f t="shared" si="185"/>
        <v>475077.14187651739</v>
      </c>
      <c r="J176" s="10">
        <f t="shared" si="144"/>
        <v>401520.34639696428</v>
      </c>
      <c r="K176" s="10">
        <f t="shared" si="145"/>
        <v>36501.849672451317</v>
      </c>
      <c r="L176" s="6">
        <f t="shared" si="146"/>
        <v>365018.49672451295</v>
      </c>
    </row>
    <row r="177" spans="1:12" x14ac:dyDescent="0.25">
      <c r="A177">
        <v>171</v>
      </c>
      <c r="B177" s="5">
        <f t="shared" si="140"/>
        <v>48375.590203752399</v>
      </c>
      <c r="C177" s="10">
        <f t="shared" si="141"/>
        <v>475077.14187651739</v>
      </c>
      <c r="D177" s="10">
        <f t="shared" si="142"/>
        <v>1583.5888893312517</v>
      </c>
      <c r="E177" s="5">
        <f t="shared" ref="E177:F177" si="186">B177-D177</f>
        <v>46792.001314421148</v>
      </c>
      <c r="F177" s="10">
        <f t="shared" si="186"/>
        <v>428285.14056209626</v>
      </c>
      <c r="J177" s="10">
        <f t="shared" si="144"/>
        <v>365018.49672451295</v>
      </c>
      <c r="K177" s="10">
        <f t="shared" si="145"/>
        <v>36501.849672451317</v>
      </c>
      <c r="L177" s="6">
        <f t="shared" si="146"/>
        <v>328516.64705206163</v>
      </c>
    </row>
    <row r="178" spans="1:12" x14ac:dyDescent="0.25">
      <c r="A178">
        <v>172</v>
      </c>
      <c r="B178" s="5">
        <f t="shared" si="140"/>
        <v>48375.590203752399</v>
      </c>
      <c r="C178" s="10">
        <f t="shared" si="141"/>
        <v>428285.14056209626</v>
      </c>
      <c r="D178" s="10">
        <f t="shared" si="142"/>
        <v>1427.6157075898523</v>
      </c>
      <c r="E178" s="5">
        <f t="shared" ref="E178:F178" si="187">B178-D178</f>
        <v>46947.974496162547</v>
      </c>
      <c r="F178" s="10">
        <f t="shared" si="187"/>
        <v>381337.16606593371</v>
      </c>
      <c r="J178" s="10">
        <f t="shared" si="144"/>
        <v>328516.64705206163</v>
      </c>
      <c r="K178" s="10">
        <f t="shared" si="145"/>
        <v>36501.849672451317</v>
      </c>
      <c r="L178" s="6">
        <f t="shared" si="146"/>
        <v>292014.7973796103</v>
      </c>
    </row>
    <row r="179" spans="1:12" x14ac:dyDescent="0.25">
      <c r="A179">
        <v>173</v>
      </c>
      <c r="B179" s="5">
        <f t="shared" si="140"/>
        <v>48375.590203752399</v>
      </c>
      <c r="C179" s="10">
        <f t="shared" si="141"/>
        <v>381337.16606593371</v>
      </c>
      <c r="D179" s="10">
        <f t="shared" si="142"/>
        <v>1271.1226157625588</v>
      </c>
      <c r="E179" s="5">
        <f t="shared" ref="E179:F179" si="188">B179-D179</f>
        <v>47104.467587989842</v>
      </c>
      <c r="F179" s="10">
        <f t="shared" si="188"/>
        <v>334232.69847794389</v>
      </c>
      <c r="J179" s="10">
        <f t="shared" si="144"/>
        <v>292014.7973796103</v>
      </c>
      <c r="K179" s="10">
        <f t="shared" si="145"/>
        <v>36501.849672451317</v>
      </c>
      <c r="L179" s="6">
        <f t="shared" si="146"/>
        <v>255512.94770715898</v>
      </c>
    </row>
    <row r="180" spans="1:12" x14ac:dyDescent="0.25">
      <c r="A180">
        <v>174</v>
      </c>
      <c r="B180" s="5">
        <f t="shared" si="140"/>
        <v>48375.590203752399</v>
      </c>
      <c r="C180" s="10">
        <f t="shared" si="141"/>
        <v>334232.69847794389</v>
      </c>
      <c r="D180" s="10">
        <f t="shared" si="142"/>
        <v>1114.1078808174846</v>
      </c>
      <c r="E180" s="5">
        <f t="shared" ref="E180:F180" si="189">B180-D180</f>
        <v>47261.482322934913</v>
      </c>
      <c r="F180" s="10">
        <f t="shared" si="189"/>
        <v>286971.21615500899</v>
      </c>
      <c r="J180" s="10">
        <f t="shared" si="144"/>
        <v>255512.94770715898</v>
      </c>
      <c r="K180" s="10">
        <f t="shared" si="145"/>
        <v>36501.849672451317</v>
      </c>
      <c r="L180" s="6">
        <f t="shared" si="146"/>
        <v>219011.09803470765</v>
      </c>
    </row>
    <row r="181" spans="1:12" x14ac:dyDescent="0.25">
      <c r="A181">
        <v>175</v>
      </c>
      <c r="B181" s="5">
        <f t="shared" si="140"/>
        <v>48375.590203752399</v>
      </c>
      <c r="C181" s="10">
        <f t="shared" si="141"/>
        <v>286971.21615500899</v>
      </c>
      <c r="D181" s="10">
        <f t="shared" si="142"/>
        <v>956.56976394597609</v>
      </c>
      <c r="E181" s="5">
        <f t="shared" ref="E181:F181" si="190">B181-D181</f>
        <v>47419.020439806423</v>
      </c>
      <c r="F181" s="10">
        <f t="shared" si="190"/>
        <v>239552.19571520257</v>
      </c>
      <c r="J181" s="10">
        <f t="shared" si="144"/>
        <v>219011.09803470765</v>
      </c>
      <c r="K181" s="10">
        <f t="shared" si="145"/>
        <v>36501.849672451317</v>
      </c>
      <c r="L181" s="6">
        <f t="shared" si="146"/>
        <v>182509.24836225633</v>
      </c>
    </row>
    <row r="182" spans="1:12" x14ac:dyDescent="0.25">
      <c r="A182">
        <v>176</v>
      </c>
      <c r="B182" s="5">
        <f t="shared" si="140"/>
        <v>48375.590203752399</v>
      </c>
      <c r="C182" s="10">
        <f t="shared" si="141"/>
        <v>239552.19571520257</v>
      </c>
      <c r="D182" s="10">
        <f t="shared" si="142"/>
        <v>798.50652054335615</v>
      </c>
      <c r="E182" s="5">
        <f t="shared" ref="E182:F182" si="191">B182-D182</f>
        <v>47577.083683209043</v>
      </c>
      <c r="F182" s="10">
        <f t="shared" si="191"/>
        <v>191975.11203199351</v>
      </c>
      <c r="J182" s="10">
        <f t="shared" si="144"/>
        <v>182509.24836225633</v>
      </c>
      <c r="K182" s="10">
        <f t="shared" si="145"/>
        <v>36501.849672451317</v>
      </c>
      <c r="L182" s="6">
        <f t="shared" si="146"/>
        <v>146007.39868980501</v>
      </c>
    </row>
    <row r="183" spans="1:12" x14ac:dyDescent="0.25">
      <c r="A183">
        <v>177</v>
      </c>
      <c r="B183" s="5">
        <f t="shared" si="140"/>
        <v>48375.590203752399</v>
      </c>
      <c r="C183" s="10">
        <f t="shared" si="141"/>
        <v>191975.11203199351</v>
      </c>
      <c r="D183" s="10">
        <f t="shared" si="142"/>
        <v>639.91640018960493</v>
      </c>
      <c r="E183" s="5">
        <f t="shared" ref="E183:F183" si="192">B183-D183</f>
        <v>47735.673803562793</v>
      </c>
      <c r="F183" s="10">
        <f t="shared" si="192"/>
        <v>144239.43822843072</v>
      </c>
      <c r="J183" s="10">
        <f t="shared" si="144"/>
        <v>146007.39868980501</v>
      </c>
      <c r="K183" s="10">
        <f t="shared" si="145"/>
        <v>36501.849672451317</v>
      </c>
      <c r="L183" s="6">
        <f t="shared" si="146"/>
        <v>109505.54901735368</v>
      </c>
    </row>
    <row r="184" spans="1:12" x14ac:dyDescent="0.25">
      <c r="A184">
        <v>178</v>
      </c>
      <c r="B184" s="5">
        <f t="shared" si="140"/>
        <v>48375.590203752399</v>
      </c>
      <c r="C184" s="10">
        <f t="shared" si="141"/>
        <v>144239.43822843072</v>
      </c>
      <c r="D184" s="10">
        <f t="shared" si="142"/>
        <v>480.79764662997496</v>
      </c>
      <c r="E184" s="5">
        <f t="shared" ref="E184:F184" si="193">B184-D184</f>
        <v>47894.792557122426</v>
      </c>
      <c r="F184" s="10">
        <f t="shared" si="193"/>
        <v>96344.645671308303</v>
      </c>
      <c r="J184" s="10">
        <f t="shared" si="144"/>
        <v>109505.54901735368</v>
      </c>
      <c r="K184" s="10">
        <f t="shared" si="145"/>
        <v>36501.849672451317</v>
      </c>
      <c r="L184" s="6">
        <f t="shared" si="146"/>
        <v>73003.699344902358</v>
      </c>
    </row>
    <row r="185" spans="1:12" x14ac:dyDescent="0.25">
      <c r="A185">
        <v>179</v>
      </c>
      <c r="B185" s="5">
        <f t="shared" si="140"/>
        <v>48375.590203752399</v>
      </c>
      <c r="C185" s="10">
        <f t="shared" si="141"/>
        <v>96344.645671308303</v>
      </c>
      <c r="D185" s="10">
        <f t="shared" si="142"/>
        <v>321.14849775554211</v>
      </c>
      <c r="E185" s="5">
        <f t="shared" ref="E185:F185" si="194">B185-D185</f>
        <v>48054.441705996855</v>
      </c>
      <c r="F185" s="10">
        <f t="shared" si="194"/>
        <v>48290.203965311448</v>
      </c>
      <c r="J185" s="10">
        <f t="shared" si="144"/>
        <v>73003.699344902358</v>
      </c>
      <c r="K185" s="10">
        <f t="shared" si="145"/>
        <v>36501.849672451317</v>
      </c>
      <c r="L185" s="6">
        <f t="shared" si="146"/>
        <v>36501.849672451041</v>
      </c>
    </row>
    <row r="186" spans="1:12" x14ac:dyDescent="0.25">
      <c r="A186">
        <v>180</v>
      </c>
      <c r="B186" s="5">
        <f t="shared" si="140"/>
        <v>48375.590203752399</v>
      </c>
      <c r="C186" s="10">
        <f t="shared" si="141"/>
        <v>48290.203965311448</v>
      </c>
      <c r="D186" s="10">
        <f t="shared" si="142"/>
        <v>160.96718558369159</v>
      </c>
      <c r="E186" s="5">
        <f t="shared" ref="E186:F186" si="195">B186-D186</f>
        <v>48214.623018168706</v>
      </c>
      <c r="F186" s="10">
        <f t="shared" si="195"/>
        <v>75.580947142741934</v>
      </c>
      <c r="J186" s="10">
        <f t="shared" si="144"/>
        <v>36501.849672451041</v>
      </c>
      <c r="K186" s="10">
        <f t="shared" si="145"/>
        <v>36501.849672451317</v>
      </c>
      <c r="L186" s="6">
        <f t="shared" si="146"/>
        <v>-2.7648638933897018E-10</v>
      </c>
    </row>
  </sheetData>
  <pageMargins left="0.70866141732283472" right="0.70866141732283472" top="0.74803149606299213" bottom="0.7480314960629921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67"/>
  <sheetViews>
    <sheetView view="pageBreakPreview" topLeftCell="A12" zoomScale="60" zoomScaleNormal="100" workbookViewId="0">
      <selection activeCell="E37" sqref="E37:I67"/>
    </sheetView>
  </sheetViews>
  <sheetFormatPr defaultRowHeight="12.75" x14ac:dyDescent="0.25"/>
  <cols>
    <col min="1" max="1" width="9.140625" style="62"/>
    <col min="2" max="2" width="36" style="62" customWidth="1"/>
    <col min="3" max="3" width="11.5703125" style="62" bestFit="1" customWidth="1"/>
    <col min="4" max="4" width="48.140625" style="62" customWidth="1"/>
    <col min="5" max="5" width="3.85546875" style="62" customWidth="1"/>
    <col min="6" max="6" width="31.28515625" style="62" customWidth="1"/>
    <col min="7" max="8" width="11.140625" style="62" customWidth="1"/>
    <col min="9" max="9" width="26.85546875" style="62" customWidth="1"/>
    <col min="10" max="16384" width="9.140625" style="62"/>
  </cols>
  <sheetData>
    <row r="2" spans="2:4" ht="13.5" thickBot="1" x14ac:dyDescent="0.3"/>
    <row r="3" spans="2:4" x14ac:dyDescent="0.25">
      <c r="B3" s="65" t="s">
        <v>75</v>
      </c>
      <c r="C3" s="93"/>
      <c r="D3" s="76"/>
    </row>
    <row r="4" spans="2:4" x14ac:dyDescent="0.25">
      <c r="B4" s="68"/>
      <c r="C4" s="69"/>
      <c r="D4" s="70"/>
    </row>
    <row r="5" spans="2:4" x14ac:dyDescent="0.25">
      <c r="B5" s="104" t="s">
        <v>177</v>
      </c>
      <c r="C5" s="105"/>
      <c r="D5" s="106"/>
    </row>
    <row r="6" spans="2:4" x14ac:dyDescent="0.25">
      <c r="B6" s="104" t="s">
        <v>178</v>
      </c>
      <c r="C6" s="105"/>
      <c r="D6" s="106"/>
    </row>
    <row r="7" spans="2:4" x14ac:dyDescent="0.25">
      <c r="B7" s="104" t="s">
        <v>104</v>
      </c>
      <c r="C7" s="105"/>
      <c r="D7" s="106"/>
    </row>
    <row r="8" spans="2:4" x14ac:dyDescent="0.25">
      <c r="B8" s="104" t="s">
        <v>179</v>
      </c>
      <c r="C8" s="105"/>
      <c r="D8" s="106"/>
    </row>
    <row r="9" spans="2:4" ht="13.5" thickBot="1" x14ac:dyDescent="0.3">
      <c r="B9" s="107"/>
      <c r="C9" s="108"/>
      <c r="D9" s="109"/>
    </row>
    <row r="10" spans="2:4" ht="13.5" thickBot="1" x14ac:dyDescent="0.3"/>
    <row r="11" spans="2:4" x14ac:dyDescent="0.25">
      <c r="B11" s="65" t="s">
        <v>1</v>
      </c>
      <c r="C11" s="66"/>
      <c r="D11" s="67" t="s">
        <v>5</v>
      </c>
    </row>
    <row r="12" spans="2:4" x14ac:dyDescent="0.25">
      <c r="B12" s="68"/>
      <c r="C12" s="69"/>
      <c r="D12" s="70"/>
    </row>
    <row r="13" spans="2:4" x14ac:dyDescent="0.25">
      <c r="B13" s="68" t="s">
        <v>2</v>
      </c>
      <c r="C13" s="69" t="s">
        <v>3</v>
      </c>
      <c r="D13" s="70" t="s">
        <v>105</v>
      </c>
    </row>
    <row r="14" spans="2:4" ht="25.5" x14ac:dyDescent="0.25">
      <c r="B14" s="68" t="s">
        <v>6</v>
      </c>
      <c r="C14" s="69" t="s">
        <v>3</v>
      </c>
      <c r="D14" s="70" t="s">
        <v>180</v>
      </c>
    </row>
    <row r="15" spans="2:4" x14ac:dyDescent="0.25">
      <c r="B15" s="68" t="s">
        <v>7</v>
      </c>
      <c r="C15" s="69" t="s">
        <v>3</v>
      </c>
      <c r="D15" s="70" t="s">
        <v>106</v>
      </c>
    </row>
    <row r="16" spans="2:4" x14ac:dyDescent="0.25">
      <c r="B16" s="68" t="s">
        <v>9</v>
      </c>
      <c r="C16" s="69" t="s">
        <v>3</v>
      </c>
      <c r="D16" s="70" t="s">
        <v>10</v>
      </c>
    </row>
    <row r="17" spans="2:4" x14ac:dyDescent="0.25">
      <c r="B17" s="68"/>
      <c r="C17" s="69"/>
      <c r="D17" s="70"/>
    </row>
    <row r="18" spans="2:4" ht="13.5" thickBot="1" x14ac:dyDescent="0.3">
      <c r="B18" s="71" t="s">
        <v>13</v>
      </c>
      <c r="C18" s="72" t="s">
        <v>3</v>
      </c>
      <c r="D18" s="73"/>
    </row>
    <row r="19" spans="2:4" ht="13.5" thickBot="1" x14ac:dyDescent="0.3"/>
    <row r="20" spans="2:4" ht="25.5" x14ac:dyDescent="0.25">
      <c r="B20" s="100" t="s">
        <v>107</v>
      </c>
      <c r="C20" s="93"/>
      <c r="D20" s="76"/>
    </row>
    <row r="21" spans="2:4" x14ac:dyDescent="0.25">
      <c r="B21" s="68"/>
      <c r="C21" s="69"/>
      <c r="D21" s="70"/>
    </row>
    <row r="22" spans="2:4" x14ac:dyDescent="0.25">
      <c r="B22" s="68" t="s">
        <v>108</v>
      </c>
      <c r="C22" s="69"/>
      <c r="D22" s="70" t="s">
        <v>109</v>
      </c>
    </row>
    <row r="23" spans="2:4" x14ac:dyDescent="0.25">
      <c r="B23" s="101" t="s">
        <v>110</v>
      </c>
      <c r="C23" s="69"/>
      <c r="D23" s="70" t="s">
        <v>114</v>
      </c>
    </row>
    <row r="24" spans="2:4" x14ac:dyDescent="0.25">
      <c r="B24" s="101" t="s">
        <v>15</v>
      </c>
      <c r="C24" s="69">
        <v>60</v>
      </c>
      <c r="D24" s="70" t="s">
        <v>113</v>
      </c>
    </row>
    <row r="25" spans="2:4" x14ac:dyDescent="0.25">
      <c r="B25" s="101" t="s">
        <v>111</v>
      </c>
      <c r="C25" s="77">
        <v>1057</v>
      </c>
      <c r="D25" s="70" t="s">
        <v>115</v>
      </c>
    </row>
    <row r="26" spans="2:4" ht="25.5" x14ac:dyDescent="0.25">
      <c r="B26" s="101" t="s">
        <v>112</v>
      </c>
      <c r="C26" s="69">
        <v>0</v>
      </c>
      <c r="D26" s="70" t="s">
        <v>181</v>
      </c>
    </row>
    <row r="27" spans="2:4" x14ac:dyDescent="0.25">
      <c r="B27" s="68"/>
      <c r="C27" s="69"/>
      <c r="D27" s="70"/>
    </row>
    <row r="28" spans="2:4" ht="38.25" x14ac:dyDescent="0.25">
      <c r="B28" s="101" t="s">
        <v>116</v>
      </c>
      <c r="C28" s="69"/>
      <c r="D28" s="70"/>
    </row>
    <row r="29" spans="2:4" x14ac:dyDescent="0.25">
      <c r="B29" s="68"/>
      <c r="C29" s="69"/>
      <c r="D29" s="70"/>
    </row>
    <row r="30" spans="2:4" ht="25.5" x14ac:dyDescent="0.25">
      <c r="B30" s="101" t="s">
        <v>182</v>
      </c>
      <c r="C30" s="69"/>
      <c r="D30" s="70"/>
    </row>
    <row r="31" spans="2:4" x14ac:dyDescent="0.25">
      <c r="B31" s="68"/>
      <c r="C31" s="69"/>
      <c r="D31" s="70"/>
    </row>
    <row r="32" spans="2:4" ht="13.5" thickBot="1" x14ac:dyDescent="0.3">
      <c r="B32" s="80"/>
      <c r="C32" s="102"/>
      <c r="D32" s="73"/>
    </row>
    <row r="33" spans="2:9" ht="13.5" thickBot="1" x14ac:dyDescent="0.3"/>
    <row r="34" spans="2:9" x14ac:dyDescent="0.25">
      <c r="B34" s="65" t="s">
        <v>117</v>
      </c>
      <c r="C34" s="93"/>
      <c r="D34" s="76"/>
    </row>
    <row r="35" spans="2:9" x14ac:dyDescent="0.25">
      <c r="B35" s="68"/>
      <c r="C35" s="69"/>
      <c r="D35" s="70"/>
    </row>
    <row r="36" spans="2:9" ht="26.25" thickBot="1" x14ac:dyDescent="0.3">
      <c r="B36" s="80" t="s">
        <v>118</v>
      </c>
      <c r="C36" s="87">
        <v>47490</v>
      </c>
      <c r="D36" s="73" t="s">
        <v>119</v>
      </c>
    </row>
    <row r="37" spans="2:9" x14ac:dyDescent="0.25">
      <c r="E37" s="74"/>
      <c r="F37" s="66" t="s">
        <v>14</v>
      </c>
      <c r="G37" s="75"/>
      <c r="H37" s="93"/>
      <c r="I37" s="76"/>
    </row>
    <row r="38" spans="2:9" ht="25.5" x14ac:dyDescent="0.25">
      <c r="B38" s="62" t="s">
        <v>183</v>
      </c>
      <c r="C38" s="99">
        <f>RATE(60,-1057,47490)</f>
        <v>1.0021219522851994E-2</v>
      </c>
      <c r="D38" s="62" t="s">
        <v>115</v>
      </c>
      <c r="E38" s="68"/>
      <c r="F38" s="69"/>
      <c r="G38" s="77"/>
      <c r="H38" s="69"/>
      <c r="I38" s="70"/>
    </row>
    <row r="39" spans="2:9" x14ac:dyDescent="0.25">
      <c r="E39" s="68"/>
      <c r="F39" s="78" t="s">
        <v>17</v>
      </c>
      <c r="G39" s="77"/>
      <c r="H39" s="69"/>
      <c r="I39" s="70"/>
    </row>
    <row r="40" spans="2:9" x14ac:dyDescent="0.25">
      <c r="E40" s="68"/>
      <c r="F40" s="69"/>
      <c r="G40" s="77"/>
      <c r="H40" s="69"/>
      <c r="I40" s="70"/>
    </row>
    <row r="41" spans="2:9" x14ac:dyDescent="0.25">
      <c r="E41" s="68" t="s">
        <v>18</v>
      </c>
      <c r="F41" s="69" t="s">
        <v>68</v>
      </c>
      <c r="G41" s="103">
        <f>C36</f>
        <v>47490</v>
      </c>
      <c r="H41" s="69"/>
      <c r="I41" s="106" t="s">
        <v>120</v>
      </c>
    </row>
    <row r="42" spans="2:9" x14ac:dyDescent="0.25">
      <c r="E42" s="68" t="s">
        <v>21</v>
      </c>
      <c r="F42" s="69" t="s">
        <v>34</v>
      </c>
      <c r="G42" s="69"/>
      <c r="H42" s="97">
        <f>G41</f>
        <v>47490</v>
      </c>
      <c r="I42" s="106"/>
    </row>
    <row r="43" spans="2:9" x14ac:dyDescent="0.25">
      <c r="E43" s="68"/>
      <c r="F43" s="86" t="s">
        <v>164</v>
      </c>
      <c r="G43" s="69"/>
      <c r="H43" s="69"/>
      <c r="I43" s="70"/>
    </row>
    <row r="44" spans="2:9" ht="13.5" thickBot="1" x14ac:dyDescent="0.3">
      <c r="E44" s="80"/>
      <c r="F44" s="82"/>
      <c r="G44" s="82"/>
      <c r="H44" s="98"/>
      <c r="I44" s="73"/>
    </row>
    <row r="45" spans="2:9" ht="13.5" thickBot="1" x14ac:dyDescent="0.3">
      <c r="G45" s="64"/>
    </row>
    <row r="46" spans="2:9" x14ac:dyDescent="0.25">
      <c r="E46" s="74"/>
      <c r="F46" s="66" t="s">
        <v>38</v>
      </c>
      <c r="G46" s="75"/>
      <c r="H46" s="75"/>
      <c r="I46" s="76"/>
    </row>
    <row r="47" spans="2:9" x14ac:dyDescent="0.25">
      <c r="E47" s="68"/>
      <c r="F47" s="69"/>
      <c r="G47" s="77"/>
      <c r="H47" s="77"/>
      <c r="I47" s="70"/>
    </row>
    <row r="48" spans="2:9" x14ac:dyDescent="0.25">
      <c r="E48" s="68" t="s">
        <v>18</v>
      </c>
      <c r="F48" s="69" t="s">
        <v>35</v>
      </c>
      <c r="G48" s="77">
        <f>'BFL NPV Calculations'!D7</f>
        <v>475.90771514024118</v>
      </c>
      <c r="H48" s="77"/>
      <c r="I48" s="70"/>
    </row>
    <row r="49" spans="5:9" x14ac:dyDescent="0.25">
      <c r="E49" s="68" t="s">
        <v>21</v>
      </c>
      <c r="F49" s="69" t="s">
        <v>47</v>
      </c>
      <c r="G49" s="77">
        <f>'BFL NPV Calculations'!E7</f>
        <v>581.09228485975882</v>
      </c>
      <c r="H49" s="77"/>
      <c r="I49" s="70"/>
    </row>
    <row r="50" spans="5:9" x14ac:dyDescent="0.25">
      <c r="E50" s="68" t="s">
        <v>21</v>
      </c>
      <c r="F50" s="69" t="s">
        <v>22</v>
      </c>
      <c r="G50" s="77"/>
      <c r="H50" s="77">
        <f>G48+G49</f>
        <v>1057</v>
      </c>
      <c r="I50" s="70"/>
    </row>
    <row r="51" spans="5:9" ht="25.5" x14ac:dyDescent="0.25">
      <c r="E51" s="68"/>
      <c r="F51" s="86" t="s">
        <v>48</v>
      </c>
      <c r="G51" s="77"/>
      <c r="H51" s="77"/>
      <c r="I51" s="70"/>
    </row>
    <row r="52" spans="5:9" x14ac:dyDescent="0.25">
      <c r="E52" s="68"/>
      <c r="F52" s="69"/>
      <c r="G52" s="77"/>
      <c r="H52" s="77"/>
      <c r="I52" s="70"/>
    </row>
    <row r="53" spans="5:9" x14ac:dyDescent="0.25">
      <c r="E53" s="68" t="s">
        <v>18</v>
      </c>
      <c r="F53" s="69" t="s">
        <v>49</v>
      </c>
      <c r="G53" s="77">
        <f>'BFL NPV Calculations'!K7</f>
        <v>791.5</v>
      </c>
      <c r="H53" s="77"/>
      <c r="I53" s="106" t="s">
        <v>165</v>
      </c>
    </row>
    <row r="54" spans="5:9" x14ac:dyDescent="0.25">
      <c r="E54" s="68" t="s">
        <v>21</v>
      </c>
      <c r="F54" s="69" t="s">
        <v>50</v>
      </c>
      <c r="G54" s="77"/>
      <c r="H54" s="77">
        <f>G53</f>
        <v>791.5</v>
      </c>
      <c r="I54" s="106"/>
    </row>
    <row r="55" spans="5:9" ht="13.5" thickBot="1" x14ac:dyDescent="0.3">
      <c r="E55" s="80"/>
      <c r="F55" s="81"/>
      <c r="G55" s="87"/>
      <c r="H55" s="87"/>
      <c r="I55" s="73"/>
    </row>
    <row r="56" spans="5:9" ht="13.5" thickBot="1" x14ac:dyDescent="0.3">
      <c r="G56" s="64"/>
      <c r="H56" s="64"/>
    </row>
    <row r="57" spans="5:9" x14ac:dyDescent="0.25">
      <c r="E57" s="74"/>
      <c r="F57" s="66" t="s">
        <v>51</v>
      </c>
      <c r="G57" s="75"/>
      <c r="H57" s="75"/>
      <c r="I57" s="76"/>
    </row>
    <row r="58" spans="5:9" x14ac:dyDescent="0.25">
      <c r="E58" s="68"/>
      <c r="F58" s="69"/>
      <c r="G58" s="77"/>
      <c r="H58" s="77"/>
      <c r="I58" s="70"/>
    </row>
    <row r="59" spans="5:9" ht="25.5" x14ac:dyDescent="0.25">
      <c r="E59" s="68" t="s">
        <v>18</v>
      </c>
      <c r="F59" s="69" t="s">
        <v>35</v>
      </c>
      <c r="G59" s="77">
        <f>'BFL NPV Calculations'!D8</f>
        <v>470.08446179062588</v>
      </c>
      <c r="H59" s="77"/>
      <c r="I59" s="70" t="s">
        <v>52</v>
      </c>
    </row>
    <row r="60" spans="5:9" x14ac:dyDescent="0.25">
      <c r="E60" s="68" t="s">
        <v>21</v>
      </c>
      <c r="F60" s="69" t="s">
        <v>47</v>
      </c>
      <c r="G60" s="77">
        <f>'BFL NPV Calculations'!E8</f>
        <v>586.91553820937406</v>
      </c>
      <c r="H60" s="77"/>
      <c r="I60" s="70"/>
    </row>
    <row r="61" spans="5:9" x14ac:dyDescent="0.25">
      <c r="E61" s="68" t="s">
        <v>21</v>
      </c>
      <c r="F61" s="69" t="s">
        <v>22</v>
      </c>
      <c r="G61" s="77"/>
      <c r="H61" s="77">
        <f>G59+G60</f>
        <v>1057</v>
      </c>
      <c r="I61" s="70"/>
    </row>
    <row r="62" spans="5:9" ht="25.5" x14ac:dyDescent="0.25">
      <c r="E62" s="68"/>
      <c r="F62" s="86" t="s">
        <v>48</v>
      </c>
      <c r="G62" s="77"/>
      <c r="H62" s="77"/>
      <c r="I62" s="70"/>
    </row>
    <row r="63" spans="5:9" x14ac:dyDescent="0.25">
      <c r="E63" s="68"/>
      <c r="F63" s="69"/>
      <c r="G63" s="77"/>
      <c r="H63" s="77"/>
      <c r="I63" s="70"/>
    </row>
    <row r="64" spans="5:9" x14ac:dyDescent="0.25">
      <c r="E64" s="68" t="s">
        <v>18</v>
      </c>
      <c r="F64" s="69" t="s">
        <v>49</v>
      </c>
      <c r="G64" s="77">
        <f>'BFL NPV Calculations'!K8</f>
        <v>791.5</v>
      </c>
      <c r="H64" s="77"/>
      <c r="I64" s="106" t="s">
        <v>165</v>
      </c>
    </row>
    <row r="65" spans="5:9" x14ac:dyDescent="0.25">
      <c r="E65" s="68" t="s">
        <v>21</v>
      </c>
      <c r="F65" s="69" t="s">
        <v>50</v>
      </c>
      <c r="G65" s="77"/>
      <c r="H65" s="77">
        <f>G64</f>
        <v>791.5</v>
      </c>
      <c r="I65" s="106"/>
    </row>
    <row r="66" spans="5:9" x14ac:dyDescent="0.25">
      <c r="E66" s="68"/>
      <c r="F66" s="69"/>
      <c r="G66" s="77"/>
      <c r="H66" s="77"/>
      <c r="I66" s="70"/>
    </row>
    <row r="67" spans="5:9" ht="62.25" customHeight="1" thickBot="1" x14ac:dyDescent="0.3">
      <c r="E67" s="80"/>
      <c r="F67" s="81" t="s">
        <v>184</v>
      </c>
      <c r="G67" s="87"/>
      <c r="H67" s="87"/>
      <c r="I67" s="73"/>
    </row>
  </sheetData>
  <mergeCells count="8">
    <mergeCell ref="B9:D9"/>
    <mergeCell ref="I41:I42"/>
    <mergeCell ref="I53:I54"/>
    <mergeCell ref="I64:I65"/>
    <mergeCell ref="B5:D5"/>
    <mergeCell ref="B6:D6"/>
    <mergeCell ref="B7:D7"/>
    <mergeCell ref="B8:D8"/>
  </mergeCells>
  <pageMargins left="0.7" right="0.7" top="0.75" bottom="0.75" header="0.3" footer="0.3"/>
  <pageSetup paperSize="9" scale="4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66"/>
  <sheetViews>
    <sheetView view="pageBreakPreview" topLeftCell="A31" zoomScale="60" zoomScaleNormal="100" workbookViewId="0">
      <selection activeCell="G11" sqref="G11"/>
    </sheetView>
  </sheetViews>
  <sheetFormatPr defaultRowHeight="15" x14ac:dyDescent="0.25"/>
  <cols>
    <col min="2" max="2" width="12.85546875" customWidth="1"/>
    <col min="3" max="4" width="12" bestFit="1" customWidth="1"/>
    <col min="6" max="6" width="12" bestFit="1" customWidth="1"/>
    <col min="8" max="9" width="0" hidden="1" customWidth="1"/>
    <col min="10" max="10" width="17" bestFit="1" customWidth="1"/>
    <col min="12" max="12" width="10.85546875" bestFit="1" customWidth="1"/>
  </cols>
  <sheetData>
    <row r="1" spans="1:12" x14ac:dyDescent="0.25">
      <c r="B1" s="8" t="s">
        <v>46</v>
      </c>
      <c r="C1" s="6"/>
      <c r="D1" s="6"/>
      <c r="E1" s="6"/>
      <c r="F1" s="6"/>
    </row>
    <row r="2" spans="1:12" x14ac:dyDescent="0.25">
      <c r="B2" s="6"/>
      <c r="C2" s="6"/>
      <c r="D2" s="6"/>
      <c r="E2" s="6"/>
      <c r="F2" s="6"/>
    </row>
    <row r="3" spans="1:12" x14ac:dyDescent="0.25">
      <c r="A3" s="35" t="s">
        <v>42</v>
      </c>
      <c r="B3" s="6">
        <f>'Basic  Fleet Lease'!C36</f>
        <v>47490</v>
      </c>
      <c r="C3" s="6"/>
      <c r="D3" s="6"/>
      <c r="E3" s="6"/>
      <c r="F3" s="6"/>
    </row>
    <row r="4" spans="1:12" x14ac:dyDescent="0.25">
      <c r="B4" s="6"/>
      <c r="C4" s="6"/>
      <c r="D4" s="6"/>
      <c r="E4" s="6"/>
      <c r="F4" s="6"/>
      <c r="J4" s="35" t="s">
        <v>103</v>
      </c>
    </row>
    <row r="5" spans="1:12" x14ac:dyDescent="0.25">
      <c r="B5" s="6"/>
      <c r="C5" s="6"/>
      <c r="D5" s="6"/>
      <c r="E5" s="6"/>
      <c r="F5" s="6"/>
    </row>
    <row r="6" spans="1:12" ht="30" x14ac:dyDescent="0.25">
      <c r="A6" s="9" t="s">
        <v>39</v>
      </c>
      <c r="B6" s="54" t="s">
        <v>40</v>
      </c>
      <c r="C6" s="54" t="s">
        <v>43</v>
      </c>
      <c r="D6" s="54" t="s">
        <v>41</v>
      </c>
      <c r="E6" s="54" t="s">
        <v>44</v>
      </c>
      <c r="F6" s="54" t="s">
        <v>45</v>
      </c>
      <c r="G6" s="35"/>
      <c r="H6" s="35"/>
      <c r="I6" s="35"/>
      <c r="J6" s="35" t="s">
        <v>99</v>
      </c>
      <c r="K6" s="35" t="s">
        <v>100</v>
      </c>
      <c r="L6" s="35" t="s">
        <v>101</v>
      </c>
    </row>
    <row r="7" spans="1:12" x14ac:dyDescent="0.25">
      <c r="A7">
        <v>1</v>
      </c>
      <c r="B7" s="10">
        <f>'Basic  Fleet Lease'!C25</f>
        <v>1057</v>
      </c>
      <c r="C7" s="10">
        <f>B3</f>
        <v>47490</v>
      </c>
      <c r="D7" s="51">
        <f>C7*'Basic  Fleet Lease'!$C$38</f>
        <v>475.90771514024118</v>
      </c>
      <c r="E7" s="10">
        <f>B7-D7</f>
        <v>581.09228485975882</v>
      </c>
      <c r="F7" s="10">
        <f>C7-E7</f>
        <v>46908.907715140238</v>
      </c>
      <c r="J7" s="10">
        <f>C7</f>
        <v>47490</v>
      </c>
      <c r="K7" s="10">
        <f>J7/60</f>
        <v>791.5</v>
      </c>
      <c r="L7" s="10">
        <f>J7-K7</f>
        <v>46698.5</v>
      </c>
    </row>
    <row r="8" spans="1:12" x14ac:dyDescent="0.25">
      <c r="A8">
        <v>2</v>
      </c>
      <c r="B8" s="10">
        <f>B7</f>
        <v>1057</v>
      </c>
      <c r="C8" s="10">
        <f>F7</f>
        <v>46908.907715140238</v>
      </c>
      <c r="D8" s="51">
        <f>C8*'Basic  Fleet Lease'!$C$38</f>
        <v>470.08446179062588</v>
      </c>
      <c r="E8" s="10">
        <f t="shared" ref="E8:F8" si="0">B8-D8</f>
        <v>586.91553820937406</v>
      </c>
      <c r="F8" s="10">
        <f t="shared" si="0"/>
        <v>46321.992176930864</v>
      </c>
      <c r="J8" s="10">
        <f>L7</f>
        <v>46698.5</v>
      </c>
      <c r="K8" s="10">
        <f>K7</f>
        <v>791.5</v>
      </c>
      <c r="L8" s="10">
        <f>J8-K8</f>
        <v>45907</v>
      </c>
    </row>
    <row r="9" spans="1:12" x14ac:dyDescent="0.25">
      <c r="A9">
        <v>3</v>
      </c>
      <c r="B9" s="10">
        <f t="shared" ref="B9:B66" si="1">B8</f>
        <v>1057</v>
      </c>
      <c r="C9" s="10">
        <f t="shared" ref="C9:C66" si="2">F8</f>
        <v>46321.992176930864</v>
      </c>
      <c r="D9" s="51">
        <f>C9*'Basic  Fleet Lease'!$C$38</f>
        <v>464.20285234085691</v>
      </c>
      <c r="E9" s="10">
        <f t="shared" ref="E9:F9" si="3">B9-D9</f>
        <v>592.79714765914309</v>
      </c>
      <c r="F9" s="10">
        <f t="shared" si="3"/>
        <v>45729.195029271723</v>
      </c>
      <c r="J9" s="10">
        <f t="shared" ref="J9:J66" si="4">L8</f>
        <v>45907</v>
      </c>
      <c r="K9" s="10">
        <f t="shared" ref="K9:K66" si="5">K8</f>
        <v>791.5</v>
      </c>
      <c r="L9" s="10">
        <f t="shared" ref="L9:L66" si="6">J9-K9</f>
        <v>45115.5</v>
      </c>
    </row>
    <row r="10" spans="1:12" x14ac:dyDescent="0.25">
      <c r="A10">
        <v>4</v>
      </c>
      <c r="B10" s="10">
        <f t="shared" si="1"/>
        <v>1057</v>
      </c>
      <c r="C10" s="10">
        <f t="shared" si="2"/>
        <v>45729.195029271723</v>
      </c>
      <c r="D10" s="51">
        <f>C10*'Basic  Fleet Lease'!$C$38</f>
        <v>458.26230199164416</v>
      </c>
      <c r="E10" s="10">
        <f t="shared" ref="E10:F10" si="7">B10-D10</f>
        <v>598.73769800835589</v>
      </c>
      <c r="F10" s="10">
        <f t="shared" si="7"/>
        <v>45130.457331263366</v>
      </c>
      <c r="J10" s="10">
        <f t="shared" si="4"/>
        <v>45115.5</v>
      </c>
      <c r="K10" s="10">
        <f t="shared" si="5"/>
        <v>791.5</v>
      </c>
      <c r="L10" s="10">
        <f t="shared" si="6"/>
        <v>44324</v>
      </c>
    </row>
    <row r="11" spans="1:12" x14ac:dyDescent="0.25">
      <c r="A11">
        <v>5</v>
      </c>
      <c r="B11" s="10">
        <f t="shared" si="1"/>
        <v>1057</v>
      </c>
      <c r="C11" s="10">
        <f t="shared" si="2"/>
        <v>45130.457331263366</v>
      </c>
      <c r="D11" s="51">
        <f>C11*'Basic  Fleet Lease'!$C$38</f>
        <v>452.26222008329535</v>
      </c>
      <c r="E11" s="10">
        <f t="shared" ref="E11:F11" si="8">B11-D11</f>
        <v>604.73777991670465</v>
      </c>
      <c r="F11" s="10">
        <f t="shared" si="8"/>
        <v>44525.719551346658</v>
      </c>
      <c r="J11" s="10">
        <f t="shared" si="4"/>
        <v>44324</v>
      </c>
      <c r="K11" s="10">
        <f t="shared" si="5"/>
        <v>791.5</v>
      </c>
      <c r="L11" s="10">
        <f t="shared" si="6"/>
        <v>43532.5</v>
      </c>
    </row>
    <row r="12" spans="1:12" x14ac:dyDescent="0.25">
      <c r="A12">
        <v>6</v>
      </c>
      <c r="B12" s="10">
        <f t="shared" si="1"/>
        <v>1057</v>
      </c>
      <c r="C12" s="10">
        <f t="shared" si="2"/>
        <v>44525.719551346658</v>
      </c>
      <c r="D12" s="51">
        <f>C12*'Basic  Fleet Lease'!$C$38</f>
        <v>446.20201003698787</v>
      </c>
      <c r="E12" s="10">
        <f t="shared" ref="E12:F12" si="9">B12-D12</f>
        <v>610.79798996301213</v>
      </c>
      <c r="F12" s="10">
        <f t="shared" si="9"/>
        <v>43914.921561383642</v>
      </c>
      <c r="J12" s="10">
        <f t="shared" si="4"/>
        <v>43532.5</v>
      </c>
      <c r="K12" s="10">
        <f t="shared" si="5"/>
        <v>791.5</v>
      </c>
      <c r="L12" s="10">
        <f t="shared" si="6"/>
        <v>42741</v>
      </c>
    </row>
    <row r="13" spans="1:12" x14ac:dyDescent="0.25">
      <c r="A13">
        <v>7</v>
      </c>
      <c r="B13" s="10">
        <f t="shared" si="1"/>
        <v>1057</v>
      </c>
      <c r="C13" s="10">
        <f t="shared" si="2"/>
        <v>43914.921561383642</v>
      </c>
      <c r="D13" s="51">
        <f>C13*'Basic  Fleet Lease'!$C$38</f>
        <v>440.0810692954517</v>
      </c>
      <c r="E13" s="10">
        <f t="shared" ref="E13:F13" si="10">B13-D13</f>
        <v>616.9189307045483</v>
      </c>
      <c r="F13" s="10">
        <f t="shared" si="10"/>
        <v>43298.002630679097</v>
      </c>
      <c r="J13" s="10">
        <f t="shared" si="4"/>
        <v>42741</v>
      </c>
      <c r="K13" s="10">
        <f t="shared" si="5"/>
        <v>791.5</v>
      </c>
      <c r="L13" s="10">
        <f t="shared" si="6"/>
        <v>41949.5</v>
      </c>
    </row>
    <row r="14" spans="1:12" x14ac:dyDescent="0.25">
      <c r="A14">
        <v>8</v>
      </c>
      <c r="B14" s="10">
        <f t="shared" si="1"/>
        <v>1057</v>
      </c>
      <c r="C14" s="10">
        <f t="shared" si="2"/>
        <v>43298.002630679097</v>
      </c>
      <c r="D14" s="51">
        <f>C14*'Basic  Fleet Lease'!$C$38</f>
        <v>433.89878926305835</v>
      </c>
      <c r="E14" s="10">
        <f t="shared" ref="E14:F14" si="11">B14-D14</f>
        <v>623.10121073694165</v>
      </c>
      <c r="F14" s="10">
        <f t="shared" si="11"/>
        <v>42674.901419942158</v>
      </c>
      <c r="J14" s="10">
        <f t="shared" si="4"/>
        <v>41949.5</v>
      </c>
      <c r="K14" s="10">
        <f t="shared" si="5"/>
        <v>791.5</v>
      </c>
      <c r="L14" s="10">
        <f t="shared" si="6"/>
        <v>41158</v>
      </c>
    </row>
    <row r="15" spans="1:12" x14ac:dyDescent="0.25">
      <c r="A15">
        <v>9</v>
      </c>
      <c r="B15" s="10">
        <f t="shared" si="1"/>
        <v>1057</v>
      </c>
      <c r="C15" s="10">
        <f t="shared" si="2"/>
        <v>42674.901419942158</v>
      </c>
      <c r="D15" s="51">
        <f>C15*'Basic  Fleet Lease'!$C$38</f>
        <v>427.65455524530864</v>
      </c>
      <c r="E15" s="10">
        <f t="shared" ref="E15:F15" si="12">B15-D15</f>
        <v>629.34544475469136</v>
      </c>
      <c r="F15" s="10">
        <f t="shared" si="12"/>
        <v>42045.555975187468</v>
      </c>
      <c r="J15" s="10">
        <f t="shared" si="4"/>
        <v>41158</v>
      </c>
      <c r="K15" s="10">
        <f t="shared" si="5"/>
        <v>791.5</v>
      </c>
      <c r="L15" s="10">
        <f t="shared" si="6"/>
        <v>40366.5</v>
      </c>
    </row>
    <row r="16" spans="1:12" x14ac:dyDescent="0.25">
      <c r="A16">
        <v>10</v>
      </c>
      <c r="B16" s="10">
        <f t="shared" si="1"/>
        <v>1057</v>
      </c>
      <c r="C16" s="10">
        <f t="shared" si="2"/>
        <v>42045.555975187468</v>
      </c>
      <c r="D16" s="51">
        <f>C16*'Basic  Fleet Lease'!$C$38</f>
        <v>421.34774638771495</v>
      </c>
      <c r="E16" s="10">
        <f t="shared" ref="E16:F16" si="13">B16-D16</f>
        <v>635.65225361228499</v>
      </c>
      <c r="F16" s="10">
        <f t="shared" si="13"/>
        <v>41409.903721575181</v>
      </c>
      <c r="J16" s="10">
        <f t="shared" si="4"/>
        <v>40366.5</v>
      </c>
      <c r="K16" s="10">
        <f t="shared" si="5"/>
        <v>791.5</v>
      </c>
      <c r="L16" s="10">
        <f t="shared" si="6"/>
        <v>39575</v>
      </c>
    </row>
    <row r="17" spans="1:12" x14ac:dyDescent="0.25">
      <c r="A17">
        <v>11</v>
      </c>
      <c r="B17" s="10">
        <f t="shared" si="1"/>
        <v>1057</v>
      </c>
      <c r="C17" s="10">
        <f t="shared" si="2"/>
        <v>41409.903721575181</v>
      </c>
      <c r="D17" s="51">
        <f>C17*'Basic  Fleet Lease'!$C$38</f>
        <v>414.97773561407064</v>
      </c>
      <c r="E17" s="10">
        <f t="shared" ref="E17:F17" si="14">B17-D17</f>
        <v>642.02226438592936</v>
      </c>
      <c r="F17" s="10">
        <f t="shared" si="14"/>
        <v>40767.881457189251</v>
      </c>
      <c r="J17" s="10">
        <f t="shared" si="4"/>
        <v>39575</v>
      </c>
      <c r="K17" s="10">
        <f t="shared" si="5"/>
        <v>791.5</v>
      </c>
      <c r="L17" s="10">
        <f t="shared" si="6"/>
        <v>38783.5</v>
      </c>
    </row>
    <row r="18" spans="1:12" x14ac:dyDescent="0.25">
      <c r="A18">
        <v>12</v>
      </c>
      <c r="B18" s="10">
        <f t="shared" si="1"/>
        <v>1057</v>
      </c>
      <c r="C18" s="10">
        <f t="shared" si="2"/>
        <v>40767.881457189251</v>
      </c>
      <c r="D18" s="51">
        <f>C18*'Basic  Fleet Lease'!$C$38</f>
        <v>408.54388956410071</v>
      </c>
      <c r="E18" s="10">
        <f t="shared" ref="E18:F18" si="15">B18-D18</f>
        <v>648.45611043589929</v>
      </c>
      <c r="F18" s="10">
        <f t="shared" si="15"/>
        <v>40119.425346753349</v>
      </c>
      <c r="J18" s="10">
        <f t="shared" si="4"/>
        <v>38783.5</v>
      </c>
      <c r="K18" s="10">
        <f t="shared" si="5"/>
        <v>791.5</v>
      </c>
      <c r="L18" s="10">
        <f t="shared" si="6"/>
        <v>37992</v>
      </c>
    </row>
    <row r="19" spans="1:12" x14ac:dyDescent="0.25">
      <c r="A19">
        <v>13</v>
      </c>
      <c r="B19" s="10">
        <f t="shared" si="1"/>
        <v>1057</v>
      </c>
      <c r="C19" s="10">
        <f t="shared" si="2"/>
        <v>40119.425346753349</v>
      </c>
      <c r="D19" s="51">
        <f>C19*'Basic  Fleet Lease'!$C$38</f>
        <v>402.0455685304878</v>
      </c>
      <c r="E19" s="10">
        <f t="shared" ref="E19:F19" si="16">B19-D19</f>
        <v>654.9544314695122</v>
      </c>
      <c r="F19" s="10">
        <f t="shared" si="16"/>
        <v>39464.470915283833</v>
      </c>
      <c r="J19" s="10">
        <f t="shared" si="4"/>
        <v>37992</v>
      </c>
      <c r="K19" s="10">
        <f t="shared" si="5"/>
        <v>791.5</v>
      </c>
      <c r="L19" s="10">
        <f t="shared" si="6"/>
        <v>37200.5</v>
      </c>
    </row>
    <row r="20" spans="1:12" x14ac:dyDescent="0.25">
      <c r="A20">
        <v>14</v>
      </c>
      <c r="B20" s="10">
        <f t="shared" si="1"/>
        <v>1057</v>
      </c>
      <c r="C20" s="10">
        <f t="shared" si="2"/>
        <v>39464.470915283833</v>
      </c>
      <c r="D20" s="51">
        <f>C20*'Basic  Fleet Lease'!$C$38</f>
        <v>395.48212639526707</v>
      </c>
      <c r="E20" s="10">
        <f t="shared" ref="E20:F20" si="17">B20-D20</f>
        <v>661.51787360473293</v>
      </c>
      <c r="F20" s="10">
        <f t="shared" si="17"/>
        <v>38802.953041679102</v>
      </c>
      <c r="J20" s="10">
        <f t="shared" si="4"/>
        <v>37200.5</v>
      </c>
      <c r="K20" s="10">
        <f t="shared" si="5"/>
        <v>791.5</v>
      </c>
      <c r="L20" s="10">
        <f t="shared" si="6"/>
        <v>36409</v>
      </c>
    </row>
    <row r="21" spans="1:12" x14ac:dyDescent="0.25">
      <c r="A21">
        <v>15</v>
      </c>
      <c r="B21" s="10">
        <f t="shared" si="1"/>
        <v>1057</v>
      </c>
      <c r="C21" s="10">
        <f t="shared" si="2"/>
        <v>38802.953041679102</v>
      </c>
      <c r="D21" s="51">
        <f>C21*'Basic  Fleet Lease'!$C$38</f>
        <v>388.85291056558378</v>
      </c>
      <c r="E21" s="10">
        <f t="shared" ref="E21:F21" si="18">B21-D21</f>
        <v>668.14708943441622</v>
      </c>
      <c r="F21" s="10">
        <f t="shared" si="18"/>
        <v>38134.805952244686</v>
      </c>
      <c r="J21" s="10">
        <f t="shared" si="4"/>
        <v>36409</v>
      </c>
      <c r="K21" s="10">
        <f t="shared" si="5"/>
        <v>791.5</v>
      </c>
      <c r="L21" s="10">
        <f t="shared" si="6"/>
        <v>35617.5</v>
      </c>
    </row>
    <row r="22" spans="1:12" x14ac:dyDescent="0.25">
      <c r="A22">
        <v>16</v>
      </c>
      <c r="B22" s="10">
        <f t="shared" si="1"/>
        <v>1057</v>
      </c>
      <c r="C22" s="10">
        <f t="shared" si="2"/>
        <v>38134.805952244686</v>
      </c>
      <c r="D22" s="51">
        <f>C22*'Basic  Fleet Lease'!$C$38</f>
        <v>382.15726190880684</v>
      </c>
      <c r="E22" s="10">
        <f t="shared" ref="E22:F22" si="19">B22-D22</f>
        <v>674.84273809119316</v>
      </c>
      <c r="F22" s="10">
        <f t="shared" si="19"/>
        <v>37459.963214153489</v>
      </c>
      <c r="J22" s="10">
        <f t="shared" si="4"/>
        <v>35617.5</v>
      </c>
      <c r="K22" s="10">
        <f t="shared" si="5"/>
        <v>791.5</v>
      </c>
      <c r="L22" s="10">
        <f t="shared" si="6"/>
        <v>34826</v>
      </c>
    </row>
    <row r="23" spans="1:12" x14ac:dyDescent="0.25">
      <c r="A23">
        <v>17</v>
      </c>
      <c r="B23" s="10">
        <f t="shared" si="1"/>
        <v>1057</v>
      </c>
      <c r="C23" s="10">
        <f t="shared" si="2"/>
        <v>37459.963214153489</v>
      </c>
      <c r="D23" s="51">
        <f>C23*'Basic  Fleet Lease'!$C$38</f>
        <v>375.39451468699247</v>
      </c>
      <c r="E23" s="10">
        <f t="shared" ref="E23:F23" si="20">B23-D23</f>
        <v>681.60548531300753</v>
      </c>
      <c r="F23" s="10">
        <f t="shared" si="20"/>
        <v>36778.357728840485</v>
      </c>
      <c r="J23" s="10">
        <f t="shared" si="4"/>
        <v>34826</v>
      </c>
      <c r="K23" s="10">
        <f t="shared" si="5"/>
        <v>791.5</v>
      </c>
      <c r="L23" s="10">
        <f t="shared" si="6"/>
        <v>34034.5</v>
      </c>
    </row>
    <row r="24" spans="1:12" x14ac:dyDescent="0.25">
      <c r="A24">
        <v>18</v>
      </c>
      <c r="B24" s="10">
        <f t="shared" si="1"/>
        <v>1057</v>
      </c>
      <c r="C24" s="10">
        <f t="shared" si="2"/>
        <v>36778.357728840485</v>
      </c>
      <c r="D24" s="51">
        <f>C24*'Basic  Fleet Lease'!$C$38</f>
        <v>368.56399649069078</v>
      </c>
      <c r="E24" s="10">
        <f t="shared" ref="E24:F24" si="21">B24-D24</f>
        <v>688.43600350930922</v>
      </c>
      <c r="F24" s="10">
        <f t="shared" si="21"/>
        <v>36089.921725331173</v>
      </c>
      <c r="J24" s="10">
        <f t="shared" si="4"/>
        <v>34034.5</v>
      </c>
      <c r="K24" s="10">
        <f t="shared" si="5"/>
        <v>791.5</v>
      </c>
      <c r="L24" s="10">
        <f t="shared" si="6"/>
        <v>33243</v>
      </c>
    </row>
    <row r="25" spans="1:12" x14ac:dyDescent="0.25">
      <c r="A25">
        <v>19</v>
      </c>
      <c r="B25" s="10">
        <f t="shared" si="1"/>
        <v>1057</v>
      </c>
      <c r="C25" s="10">
        <f t="shared" si="2"/>
        <v>36089.921725331173</v>
      </c>
      <c r="D25" s="51">
        <f>C25*'Basic  Fleet Lease'!$C$38</f>
        <v>361.66502817208908</v>
      </c>
      <c r="E25" s="10">
        <f t="shared" ref="E25:F25" si="22">B25-D25</f>
        <v>695.33497182791098</v>
      </c>
      <c r="F25" s="10">
        <f t="shared" si="22"/>
        <v>35394.586753503259</v>
      </c>
      <c r="J25" s="10">
        <f t="shared" si="4"/>
        <v>33243</v>
      </c>
      <c r="K25" s="10">
        <f t="shared" si="5"/>
        <v>791.5</v>
      </c>
      <c r="L25" s="10">
        <f t="shared" si="6"/>
        <v>32451.5</v>
      </c>
    </row>
    <row r="26" spans="1:12" x14ac:dyDescent="0.25">
      <c r="A26">
        <v>20</v>
      </c>
      <c r="B26" s="10">
        <f t="shared" si="1"/>
        <v>1057</v>
      </c>
      <c r="C26" s="10">
        <f t="shared" si="2"/>
        <v>35394.586753503259</v>
      </c>
      <c r="D26" s="51">
        <f>C26*'Basic  Fleet Lease'!$C$38</f>
        <v>354.69692377748544</v>
      </c>
      <c r="E26" s="10">
        <f t="shared" ref="E26:F26" si="23">B26-D26</f>
        <v>702.30307622251462</v>
      </c>
      <c r="F26" s="10">
        <f t="shared" si="23"/>
        <v>34692.283677280742</v>
      </c>
      <c r="J26" s="10">
        <f t="shared" si="4"/>
        <v>32451.5</v>
      </c>
      <c r="K26" s="10">
        <f t="shared" si="5"/>
        <v>791.5</v>
      </c>
      <c r="L26" s="10">
        <f t="shared" si="6"/>
        <v>31660</v>
      </c>
    </row>
    <row r="27" spans="1:12" x14ac:dyDescent="0.25">
      <c r="A27">
        <v>21</v>
      </c>
      <c r="B27" s="10">
        <f t="shared" si="1"/>
        <v>1057</v>
      </c>
      <c r="C27" s="10">
        <f t="shared" si="2"/>
        <v>34692.283677280742</v>
      </c>
      <c r="D27" s="51">
        <f>C27*'Basic  Fleet Lease'!$C$38</f>
        <v>347.65899047908533</v>
      </c>
      <c r="E27" s="10">
        <f t="shared" ref="E27:F27" si="24">B27-D27</f>
        <v>709.34100952091467</v>
      </c>
      <c r="F27" s="10">
        <f t="shared" si="24"/>
        <v>33982.942667759824</v>
      </c>
      <c r="J27" s="10">
        <f t="shared" si="4"/>
        <v>31660</v>
      </c>
      <c r="K27" s="10">
        <f t="shared" si="5"/>
        <v>791.5</v>
      </c>
      <c r="L27" s="10">
        <f t="shared" si="6"/>
        <v>30868.5</v>
      </c>
    </row>
    <row r="28" spans="1:12" x14ac:dyDescent="0.25">
      <c r="A28">
        <v>22</v>
      </c>
      <c r="B28" s="10">
        <f t="shared" si="1"/>
        <v>1057</v>
      </c>
      <c r="C28" s="10">
        <f t="shared" si="2"/>
        <v>33982.942667759824</v>
      </c>
      <c r="D28" s="51">
        <f>C28*'Basic  Fleet Lease'!$C$38</f>
        <v>340.55052850611474</v>
      </c>
      <c r="E28" s="10">
        <f t="shared" ref="E28:F28" si="25">B28-D28</f>
        <v>716.44947149388531</v>
      </c>
      <c r="F28" s="10">
        <f t="shared" si="25"/>
        <v>33266.493196265939</v>
      </c>
      <c r="J28" s="10">
        <f t="shared" si="4"/>
        <v>30868.5</v>
      </c>
      <c r="K28" s="10">
        <f t="shared" si="5"/>
        <v>791.5</v>
      </c>
      <c r="L28" s="10">
        <f t="shared" si="6"/>
        <v>30077</v>
      </c>
    </row>
    <row r="29" spans="1:12" x14ac:dyDescent="0.25">
      <c r="A29">
        <v>23</v>
      </c>
      <c r="B29" s="10">
        <f t="shared" si="1"/>
        <v>1057</v>
      </c>
      <c r="C29" s="10">
        <f t="shared" si="2"/>
        <v>33266.493196265939</v>
      </c>
      <c r="D29" s="51">
        <f>C29*'Basic  Fleet Lease'!$C$38</f>
        <v>333.37083107524325</v>
      </c>
      <c r="E29" s="10">
        <f t="shared" ref="E29:F29" si="26">B29-D29</f>
        <v>723.62916892475675</v>
      </c>
      <c r="F29" s="10">
        <f t="shared" si="26"/>
        <v>32542.864027341184</v>
      </c>
      <c r="J29" s="10">
        <f t="shared" si="4"/>
        <v>30077</v>
      </c>
      <c r="K29" s="10">
        <f t="shared" si="5"/>
        <v>791.5</v>
      </c>
      <c r="L29" s="10">
        <f t="shared" si="6"/>
        <v>29285.5</v>
      </c>
    </row>
    <row r="30" spans="1:12" x14ac:dyDescent="0.25">
      <c r="A30">
        <v>24</v>
      </c>
      <c r="B30" s="10">
        <f t="shared" si="1"/>
        <v>1057</v>
      </c>
      <c r="C30" s="10">
        <f t="shared" si="2"/>
        <v>32542.864027341184</v>
      </c>
      <c r="D30" s="51">
        <f>C30*'Basic  Fleet Lease'!$C$38</f>
        <v>326.11918432030933</v>
      </c>
      <c r="E30" s="10">
        <f t="shared" ref="E30:F30" si="27">B30-D30</f>
        <v>730.88081567969061</v>
      </c>
      <c r="F30" s="10">
        <f t="shared" si="27"/>
        <v>31811.983211661493</v>
      </c>
      <c r="J30" s="10">
        <f t="shared" si="4"/>
        <v>29285.5</v>
      </c>
      <c r="K30" s="10">
        <f t="shared" si="5"/>
        <v>791.5</v>
      </c>
      <c r="L30" s="10">
        <f t="shared" si="6"/>
        <v>28494</v>
      </c>
    </row>
    <row r="31" spans="1:12" x14ac:dyDescent="0.25">
      <c r="A31">
        <v>25</v>
      </c>
      <c r="B31" s="10">
        <f t="shared" si="1"/>
        <v>1057</v>
      </c>
      <c r="C31" s="10">
        <f t="shared" si="2"/>
        <v>31811.983211661493</v>
      </c>
      <c r="D31" s="51">
        <f>C31*'Basic  Fleet Lease'!$C$38</f>
        <v>318.79486722134203</v>
      </c>
      <c r="E31" s="10">
        <f t="shared" ref="E31:F31" si="28">B31-D31</f>
        <v>738.20513277865803</v>
      </c>
      <c r="F31" s="10">
        <f t="shared" si="28"/>
        <v>31073.778078882835</v>
      </c>
      <c r="J31" s="10">
        <f t="shared" si="4"/>
        <v>28494</v>
      </c>
      <c r="K31" s="10">
        <f t="shared" si="5"/>
        <v>791.5</v>
      </c>
      <c r="L31" s="10">
        <f t="shared" si="6"/>
        <v>27702.5</v>
      </c>
    </row>
    <row r="32" spans="1:12" x14ac:dyDescent="0.25">
      <c r="A32">
        <v>26</v>
      </c>
      <c r="B32" s="10">
        <f t="shared" si="1"/>
        <v>1057</v>
      </c>
      <c r="C32" s="10">
        <f t="shared" si="2"/>
        <v>31073.778078882835</v>
      </c>
      <c r="D32" s="51">
        <f>C32*'Basic  Fleet Lease'!$C$38</f>
        <v>311.39715153287096</v>
      </c>
      <c r="E32" s="10">
        <f t="shared" ref="E32:F32" si="29">B32-D32</f>
        <v>745.60284846712898</v>
      </c>
      <c r="F32" s="10">
        <f t="shared" si="29"/>
        <v>30328.175230415705</v>
      </c>
      <c r="J32" s="10">
        <f t="shared" si="4"/>
        <v>27702.5</v>
      </c>
      <c r="K32" s="10">
        <f t="shared" si="5"/>
        <v>791.5</v>
      </c>
      <c r="L32" s="10">
        <f t="shared" si="6"/>
        <v>26911</v>
      </c>
    </row>
    <row r="33" spans="1:12" x14ac:dyDescent="0.25">
      <c r="A33">
        <v>27</v>
      </c>
      <c r="B33" s="10">
        <f t="shared" si="1"/>
        <v>1057</v>
      </c>
      <c r="C33" s="10">
        <f t="shared" si="2"/>
        <v>30328.175230415705</v>
      </c>
      <c r="D33" s="51">
        <f>C33*'Basic  Fleet Lease'!$C$38</f>
        <v>303.92530171151816</v>
      </c>
      <c r="E33" s="10">
        <f t="shared" ref="E33:F33" si="30">B33-D33</f>
        <v>753.07469828848184</v>
      </c>
      <c r="F33" s="10">
        <f t="shared" si="30"/>
        <v>29575.100532127224</v>
      </c>
      <c r="J33" s="10">
        <f t="shared" si="4"/>
        <v>26911</v>
      </c>
      <c r="K33" s="10">
        <f t="shared" si="5"/>
        <v>791.5</v>
      </c>
      <c r="L33" s="10">
        <f t="shared" si="6"/>
        <v>26119.5</v>
      </c>
    </row>
    <row r="34" spans="1:12" x14ac:dyDescent="0.25">
      <c r="A34">
        <v>28</v>
      </c>
      <c r="B34" s="10">
        <f t="shared" si="1"/>
        <v>1057</v>
      </c>
      <c r="C34" s="10">
        <f t="shared" si="2"/>
        <v>29575.100532127224</v>
      </c>
      <c r="D34" s="51">
        <f>C34*'Basic  Fleet Lease'!$C$38</f>
        <v>296.37857484286371</v>
      </c>
      <c r="E34" s="10">
        <f t="shared" ref="E34:F34" si="31">B34-D34</f>
        <v>760.62142515713629</v>
      </c>
      <c r="F34" s="10">
        <f t="shared" si="31"/>
        <v>28814.479106970088</v>
      </c>
      <c r="J34" s="10">
        <f t="shared" si="4"/>
        <v>26119.5</v>
      </c>
      <c r="K34" s="10">
        <f t="shared" si="5"/>
        <v>791.5</v>
      </c>
      <c r="L34" s="10">
        <f t="shared" si="6"/>
        <v>25328</v>
      </c>
    </row>
    <row r="35" spans="1:12" x14ac:dyDescent="0.25">
      <c r="A35">
        <v>29</v>
      </c>
      <c r="B35" s="10">
        <f t="shared" si="1"/>
        <v>1057</v>
      </c>
      <c r="C35" s="10">
        <f t="shared" si="2"/>
        <v>28814.479106970088</v>
      </c>
      <c r="D35" s="51">
        <f>C35*'Basic  Fleet Lease'!$C$38</f>
        <v>288.75622056757953</v>
      </c>
      <c r="E35" s="10">
        <f t="shared" ref="E35:F35" si="32">B35-D35</f>
        <v>768.24377943242052</v>
      </c>
      <c r="F35" s="10">
        <f t="shared" si="32"/>
        <v>28046.235327537666</v>
      </c>
      <c r="J35" s="10">
        <f t="shared" si="4"/>
        <v>25328</v>
      </c>
      <c r="K35" s="10">
        <f t="shared" si="5"/>
        <v>791.5</v>
      </c>
      <c r="L35" s="10">
        <f t="shared" si="6"/>
        <v>24536.5</v>
      </c>
    </row>
    <row r="36" spans="1:12" x14ac:dyDescent="0.25">
      <c r="A36">
        <v>30</v>
      </c>
      <c r="B36" s="10">
        <f t="shared" si="1"/>
        <v>1057</v>
      </c>
      <c r="C36" s="10">
        <f t="shared" si="2"/>
        <v>28046.235327537666</v>
      </c>
      <c r="D36" s="51">
        <f>C36*'Basic  Fleet Lease'!$C$38</f>
        <v>281.05748100682177</v>
      </c>
      <c r="E36" s="10">
        <f t="shared" ref="E36:F36" si="33">B36-D36</f>
        <v>775.94251899317828</v>
      </c>
      <c r="F36" s="10">
        <f t="shared" si="33"/>
        <v>27270.292808544487</v>
      </c>
      <c r="J36" s="10">
        <f t="shared" si="4"/>
        <v>24536.5</v>
      </c>
      <c r="K36" s="10">
        <f t="shared" si="5"/>
        <v>791.5</v>
      </c>
      <c r="L36" s="10">
        <f t="shared" si="6"/>
        <v>23745</v>
      </c>
    </row>
    <row r="37" spans="1:12" x14ac:dyDescent="0.25">
      <c r="A37">
        <v>31</v>
      </c>
      <c r="B37" s="10">
        <f t="shared" si="1"/>
        <v>1057</v>
      </c>
      <c r="C37" s="10">
        <f t="shared" si="2"/>
        <v>27270.292808544487</v>
      </c>
      <c r="D37" s="51">
        <f>C37*'Basic  Fleet Lease'!$C$38</f>
        <v>273.28159068687637</v>
      </c>
      <c r="E37" s="10">
        <f t="shared" ref="E37:F37" si="34">B37-D37</f>
        <v>783.71840931312363</v>
      </c>
      <c r="F37" s="10">
        <f t="shared" si="34"/>
        <v>26486.574399231366</v>
      </c>
      <c r="J37" s="10">
        <f t="shared" si="4"/>
        <v>23745</v>
      </c>
      <c r="K37" s="10">
        <f t="shared" si="5"/>
        <v>791.5</v>
      </c>
      <c r="L37" s="10">
        <f t="shared" si="6"/>
        <v>22953.5</v>
      </c>
    </row>
    <row r="38" spans="1:12" x14ac:dyDescent="0.25">
      <c r="A38">
        <v>32</v>
      </c>
      <c r="B38" s="10">
        <f t="shared" si="1"/>
        <v>1057</v>
      </c>
      <c r="C38" s="10">
        <f t="shared" si="2"/>
        <v>26486.574399231366</v>
      </c>
      <c r="D38" s="51">
        <f>C38*'Basic  Fleet Lease'!$C$38</f>
        <v>265.42777646304916</v>
      </c>
      <c r="E38" s="10">
        <f t="shared" ref="E38:F38" si="35">B38-D38</f>
        <v>791.57222353695079</v>
      </c>
      <c r="F38" s="10">
        <f t="shared" si="35"/>
        <v>25695.002175694415</v>
      </c>
      <c r="J38" s="10">
        <f t="shared" si="4"/>
        <v>22953.5</v>
      </c>
      <c r="K38" s="10">
        <f t="shared" si="5"/>
        <v>791.5</v>
      </c>
      <c r="L38" s="10">
        <f t="shared" si="6"/>
        <v>22162</v>
      </c>
    </row>
    <row r="39" spans="1:12" x14ac:dyDescent="0.25">
      <c r="A39">
        <v>33</v>
      </c>
      <c r="B39" s="10">
        <f t="shared" si="1"/>
        <v>1057</v>
      </c>
      <c r="C39" s="10">
        <f t="shared" si="2"/>
        <v>25695.002175694415</v>
      </c>
      <c r="D39" s="51">
        <f>C39*'Basic  Fleet Lease'!$C$38</f>
        <v>257.49525744279333</v>
      </c>
      <c r="E39" s="10">
        <f t="shared" ref="E39:F39" si="36">B39-D39</f>
        <v>799.50474255720667</v>
      </c>
      <c r="F39" s="10">
        <f t="shared" si="36"/>
        <v>24895.497433137207</v>
      </c>
      <c r="J39" s="10">
        <f t="shared" si="4"/>
        <v>22162</v>
      </c>
      <c r="K39" s="10">
        <f t="shared" si="5"/>
        <v>791.5</v>
      </c>
      <c r="L39" s="10">
        <f t="shared" si="6"/>
        <v>21370.5</v>
      </c>
    </row>
    <row r="40" spans="1:12" x14ac:dyDescent="0.25">
      <c r="A40">
        <v>34</v>
      </c>
      <c r="B40" s="10">
        <f t="shared" si="1"/>
        <v>1057</v>
      </c>
      <c r="C40" s="10">
        <f t="shared" si="2"/>
        <v>24895.497433137207</v>
      </c>
      <c r="D40" s="51">
        <f>C40*'Basic  Fleet Lease'!$C$38</f>
        <v>249.48324490806627</v>
      </c>
      <c r="E40" s="10">
        <f t="shared" ref="E40:F40" si="37">B40-D40</f>
        <v>807.51675509193376</v>
      </c>
      <c r="F40" s="10">
        <f t="shared" si="37"/>
        <v>24087.980678045275</v>
      </c>
      <c r="J40" s="10">
        <f t="shared" si="4"/>
        <v>21370.5</v>
      </c>
      <c r="K40" s="10">
        <f t="shared" si="5"/>
        <v>791.5</v>
      </c>
      <c r="L40" s="10">
        <f t="shared" si="6"/>
        <v>20579</v>
      </c>
    </row>
    <row r="41" spans="1:12" x14ac:dyDescent="0.25">
      <c r="A41">
        <v>35</v>
      </c>
      <c r="B41" s="10">
        <f t="shared" si="1"/>
        <v>1057</v>
      </c>
      <c r="C41" s="10">
        <f t="shared" si="2"/>
        <v>24087.980678045275</v>
      </c>
      <c r="D41" s="51">
        <f>C41*'Basic  Fleet Lease'!$C$38</f>
        <v>241.39094223690893</v>
      </c>
      <c r="E41" s="10">
        <f t="shared" ref="E41:F41" si="38">B41-D41</f>
        <v>815.60905776309107</v>
      </c>
      <c r="F41" s="10">
        <f t="shared" si="38"/>
        <v>23272.371620282185</v>
      </c>
      <c r="J41" s="10">
        <f t="shared" si="4"/>
        <v>20579</v>
      </c>
      <c r="K41" s="10">
        <f t="shared" si="5"/>
        <v>791.5</v>
      </c>
      <c r="L41" s="10">
        <f t="shared" si="6"/>
        <v>19787.5</v>
      </c>
    </row>
    <row r="42" spans="1:12" x14ac:dyDescent="0.25">
      <c r="A42">
        <v>36</v>
      </c>
      <c r="B42" s="10">
        <f t="shared" si="1"/>
        <v>1057</v>
      </c>
      <c r="C42" s="10">
        <f t="shared" si="2"/>
        <v>23272.371620282185</v>
      </c>
      <c r="D42" s="51">
        <f>C42*'Basic  Fleet Lease'!$C$38</f>
        <v>233.21754482423853</v>
      </c>
      <c r="E42" s="10">
        <f t="shared" ref="E42:F42" si="39">B42-D42</f>
        <v>823.78245517576147</v>
      </c>
      <c r="F42" s="10">
        <f t="shared" si="39"/>
        <v>22448.589165106423</v>
      </c>
      <c r="J42" s="10">
        <f t="shared" si="4"/>
        <v>19787.5</v>
      </c>
      <c r="K42" s="10">
        <f t="shared" si="5"/>
        <v>791.5</v>
      </c>
      <c r="L42" s="10">
        <f t="shared" si="6"/>
        <v>18996</v>
      </c>
    </row>
    <row r="43" spans="1:12" x14ac:dyDescent="0.25">
      <c r="A43">
        <v>37</v>
      </c>
      <c r="B43" s="10">
        <f t="shared" si="1"/>
        <v>1057</v>
      </c>
      <c r="C43" s="10">
        <f t="shared" si="2"/>
        <v>22448.589165106423</v>
      </c>
      <c r="D43" s="51">
        <f>C43*'Basic  Fleet Lease'!$C$38</f>
        <v>224.96224000184824</v>
      </c>
      <c r="E43" s="10">
        <f t="shared" ref="E43:F43" si="40">B43-D43</f>
        <v>832.03775999815173</v>
      </c>
      <c r="F43" s="10">
        <f t="shared" si="40"/>
        <v>21616.551405108272</v>
      </c>
      <c r="J43" s="10">
        <f t="shared" si="4"/>
        <v>18996</v>
      </c>
      <c r="K43" s="10">
        <f t="shared" si="5"/>
        <v>791.5</v>
      </c>
      <c r="L43" s="10">
        <f t="shared" si="6"/>
        <v>18204.5</v>
      </c>
    </row>
    <row r="44" spans="1:12" x14ac:dyDescent="0.25">
      <c r="A44">
        <v>38</v>
      </c>
      <c r="B44" s="10">
        <f t="shared" si="1"/>
        <v>1057</v>
      </c>
      <c r="C44" s="10">
        <f t="shared" si="2"/>
        <v>21616.551405108272</v>
      </c>
      <c r="D44" s="51">
        <f>C44*'Basic  Fleet Lease'!$C$38</f>
        <v>216.62420695760471</v>
      </c>
      <c r="E44" s="10">
        <f t="shared" ref="E44:F44" si="41">B44-D44</f>
        <v>840.37579304239534</v>
      </c>
      <c r="F44" s="10">
        <f t="shared" si="41"/>
        <v>20776.175612065876</v>
      </c>
      <c r="J44" s="10">
        <f t="shared" si="4"/>
        <v>18204.5</v>
      </c>
      <c r="K44" s="10">
        <f t="shared" si="5"/>
        <v>791.5</v>
      </c>
      <c r="L44" s="10">
        <f t="shared" si="6"/>
        <v>17413</v>
      </c>
    </row>
    <row r="45" spans="1:12" x14ac:dyDescent="0.25">
      <c r="A45">
        <v>39</v>
      </c>
      <c r="B45" s="10">
        <f t="shared" si="1"/>
        <v>1057</v>
      </c>
      <c r="C45" s="10">
        <f t="shared" si="2"/>
        <v>20776.175612065876</v>
      </c>
      <c r="D45" s="51">
        <f>C45*'Basic  Fleet Lease'!$C$38</f>
        <v>208.20261665383603</v>
      </c>
      <c r="E45" s="10">
        <f t="shared" ref="E45:F45" si="42">B45-D45</f>
        <v>848.797383346164</v>
      </c>
      <c r="F45" s="10">
        <f t="shared" si="42"/>
        <v>19927.37822871971</v>
      </c>
      <c r="J45" s="10">
        <f t="shared" si="4"/>
        <v>17413</v>
      </c>
      <c r="K45" s="10">
        <f t="shared" si="5"/>
        <v>791.5</v>
      </c>
      <c r="L45" s="10">
        <f t="shared" si="6"/>
        <v>16621.5</v>
      </c>
    </row>
    <row r="46" spans="1:12" x14ac:dyDescent="0.25">
      <c r="A46">
        <v>40</v>
      </c>
      <c r="B46" s="10">
        <f t="shared" si="1"/>
        <v>1057</v>
      </c>
      <c r="C46" s="10">
        <f t="shared" si="2"/>
        <v>19927.37822871971</v>
      </c>
      <c r="D46" s="51">
        <f>C46*'Basic  Fleet Lease'!$C$38</f>
        <v>199.69663174490174</v>
      </c>
      <c r="E46" s="10">
        <f t="shared" ref="E46:F46" si="43">B46-D46</f>
        <v>857.30336825509823</v>
      </c>
      <c r="F46" s="10">
        <f t="shared" si="43"/>
        <v>19070.074860464611</v>
      </c>
      <c r="J46" s="10">
        <f t="shared" si="4"/>
        <v>16621.5</v>
      </c>
      <c r="K46" s="10">
        <f t="shared" si="5"/>
        <v>791.5</v>
      </c>
      <c r="L46" s="10">
        <f t="shared" si="6"/>
        <v>15830</v>
      </c>
    </row>
    <row r="47" spans="1:12" x14ac:dyDescent="0.25">
      <c r="A47">
        <v>41</v>
      </c>
      <c r="B47" s="10">
        <f t="shared" si="1"/>
        <v>1057</v>
      </c>
      <c r="C47" s="10">
        <f t="shared" si="2"/>
        <v>19070.074860464611</v>
      </c>
      <c r="D47" s="51">
        <f>C47*'Basic  Fleet Lease'!$C$38</f>
        <v>191.10540649393698</v>
      </c>
      <c r="E47" s="10">
        <f t="shared" ref="E47:F47" si="44">B47-D47</f>
        <v>865.89459350606307</v>
      </c>
      <c r="F47" s="10">
        <f t="shared" si="44"/>
        <v>18204.180266958549</v>
      </c>
      <c r="J47" s="10">
        <f t="shared" si="4"/>
        <v>15830</v>
      </c>
      <c r="K47" s="10">
        <f t="shared" si="5"/>
        <v>791.5</v>
      </c>
      <c r="L47" s="10">
        <f t="shared" si="6"/>
        <v>15038.5</v>
      </c>
    </row>
    <row r="48" spans="1:12" x14ac:dyDescent="0.25">
      <c r="A48">
        <v>42</v>
      </c>
      <c r="B48" s="10">
        <f t="shared" si="1"/>
        <v>1057</v>
      </c>
      <c r="C48" s="10">
        <f t="shared" si="2"/>
        <v>18204.180266958549</v>
      </c>
      <c r="D48" s="51">
        <f>C48*'Basic  Fleet Lease'!$C$38</f>
        <v>182.42808668876202</v>
      </c>
      <c r="E48" s="10">
        <f t="shared" ref="E48:F48" si="45">B48-D48</f>
        <v>874.57191331123795</v>
      </c>
      <c r="F48" s="10">
        <f t="shared" si="45"/>
        <v>17329.608353647309</v>
      </c>
      <c r="J48" s="10">
        <f t="shared" si="4"/>
        <v>15038.5</v>
      </c>
      <c r="K48" s="10">
        <f t="shared" si="5"/>
        <v>791.5</v>
      </c>
      <c r="L48" s="10">
        <f t="shared" si="6"/>
        <v>14247</v>
      </c>
    </row>
    <row r="49" spans="1:12" x14ac:dyDescent="0.25">
      <c r="A49">
        <v>43</v>
      </c>
      <c r="B49" s="10">
        <f t="shared" si="1"/>
        <v>1057</v>
      </c>
      <c r="C49" s="10">
        <f t="shared" si="2"/>
        <v>17329.608353647309</v>
      </c>
      <c r="D49" s="51">
        <f>C49*'Basic  Fleet Lease'!$C$38</f>
        <v>173.66380955694942</v>
      </c>
      <c r="E49" s="10">
        <f t="shared" ref="E49:F49" si="46">B49-D49</f>
        <v>883.33619044305055</v>
      </c>
      <c r="F49" s="10">
        <f t="shared" si="46"/>
        <v>16446.272163204259</v>
      </c>
      <c r="J49" s="10">
        <f t="shared" si="4"/>
        <v>14247</v>
      </c>
      <c r="K49" s="10">
        <f t="shared" si="5"/>
        <v>791.5</v>
      </c>
      <c r="L49" s="10">
        <f t="shared" si="6"/>
        <v>13455.5</v>
      </c>
    </row>
    <row r="50" spans="1:12" x14ac:dyDescent="0.25">
      <c r="A50">
        <v>44</v>
      </c>
      <c r="B50" s="10">
        <f t="shared" si="1"/>
        <v>1057</v>
      </c>
      <c r="C50" s="10">
        <f t="shared" si="2"/>
        <v>16446.272163204259</v>
      </c>
      <c r="D50" s="51">
        <f>C50*'Basic  Fleet Lease'!$C$38</f>
        <v>164.81170368003981</v>
      </c>
      <c r="E50" s="10">
        <f t="shared" ref="E50:F50" si="47">B50-D50</f>
        <v>892.18829631996016</v>
      </c>
      <c r="F50" s="10">
        <f t="shared" si="47"/>
        <v>15554.083866884299</v>
      </c>
      <c r="J50" s="10">
        <f t="shared" si="4"/>
        <v>13455.5</v>
      </c>
      <c r="K50" s="10">
        <f t="shared" si="5"/>
        <v>791.5</v>
      </c>
      <c r="L50" s="10">
        <f t="shared" si="6"/>
        <v>12664</v>
      </c>
    </row>
    <row r="51" spans="1:12" x14ac:dyDescent="0.25">
      <c r="A51">
        <v>45</v>
      </c>
      <c r="B51" s="10">
        <f t="shared" si="1"/>
        <v>1057</v>
      </c>
      <c r="C51" s="10">
        <f t="shared" si="2"/>
        <v>15554.083866884299</v>
      </c>
      <c r="D51" s="51">
        <f>C51*'Basic  Fleet Lease'!$C$38</f>
        <v>155.87088890689816</v>
      </c>
      <c r="E51" s="10">
        <f t="shared" ref="E51:F51" si="48">B51-D51</f>
        <v>901.12911109310187</v>
      </c>
      <c r="F51" s="10">
        <f t="shared" si="48"/>
        <v>14652.954755791197</v>
      </c>
      <c r="J51" s="10">
        <f t="shared" si="4"/>
        <v>12664</v>
      </c>
      <c r="K51" s="10">
        <f t="shared" si="5"/>
        <v>791.5</v>
      </c>
      <c r="L51" s="10">
        <f t="shared" si="6"/>
        <v>11872.5</v>
      </c>
    </row>
    <row r="52" spans="1:12" x14ac:dyDescent="0.25">
      <c r="A52">
        <v>46</v>
      </c>
      <c r="B52" s="10">
        <f t="shared" si="1"/>
        <v>1057</v>
      </c>
      <c r="C52" s="10">
        <f t="shared" si="2"/>
        <v>14652.954755791197</v>
      </c>
      <c r="D52" s="51">
        <f>C52*'Basic  Fleet Lease'!$C$38</f>
        <v>146.8404762662017</v>
      </c>
      <c r="E52" s="10">
        <f t="shared" ref="E52:F52" si="49">B52-D52</f>
        <v>910.15952373379832</v>
      </c>
      <c r="F52" s="10">
        <f t="shared" si="49"/>
        <v>13742.795232057399</v>
      </c>
      <c r="J52" s="10">
        <f t="shared" si="4"/>
        <v>11872.5</v>
      </c>
      <c r="K52" s="10">
        <f t="shared" si="5"/>
        <v>791.5</v>
      </c>
      <c r="L52" s="10">
        <f t="shared" si="6"/>
        <v>11081</v>
      </c>
    </row>
    <row r="53" spans="1:12" x14ac:dyDescent="0.25">
      <c r="A53">
        <v>47</v>
      </c>
      <c r="B53" s="10">
        <f t="shared" si="1"/>
        <v>1057</v>
      </c>
      <c r="C53" s="10">
        <f t="shared" si="2"/>
        <v>13742.795232057399</v>
      </c>
      <c r="D53" s="51">
        <f>C53*'Basic  Fleet Lease'!$C$38</f>
        <v>137.7195678780509</v>
      </c>
      <c r="E53" s="10">
        <f t="shared" ref="E53:F53" si="50">B53-D53</f>
        <v>919.28043212194916</v>
      </c>
      <c r="F53" s="10">
        <f t="shared" si="50"/>
        <v>12823.514799935449</v>
      </c>
      <c r="J53" s="10">
        <f t="shared" si="4"/>
        <v>11081</v>
      </c>
      <c r="K53" s="10">
        <f t="shared" si="5"/>
        <v>791.5</v>
      </c>
      <c r="L53" s="10">
        <f t="shared" si="6"/>
        <v>10289.5</v>
      </c>
    </row>
    <row r="54" spans="1:12" x14ac:dyDescent="0.25">
      <c r="A54">
        <v>48</v>
      </c>
      <c r="B54" s="10">
        <f t="shared" si="1"/>
        <v>1057</v>
      </c>
      <c r="C54" s="10">
        <f t="shared" si="2"/>
        <v>12823.514799935449</v>
      </c>
      <c r="D54" s="51">
        <f>C54*'Basic  Fleet Lease'!$C$38</f>
        <v>128.5072568646946</v>
      </c>
      <c r="E54" s="10">
        <f t="shared" ref="E54:F54" si="51">B54-D54</f>
        <v>928.49274313530543</v>
      </c>
      <c r="F54" s="10">
        <f t="shared" si="51"/>
        <v>11895.022056800142</v>
      </c>
      <c r="J54" s="10">
        <f t="shared" si="4"/>
        <v>10289.5</v>
      </c>
      <c r="K54" s="10">
        <f t="shared" si="5"/>
        <v>791.5</v>
      </c>
      <c r="L54" s="10">
        <f t="shared" si="6"/>
        <v>9498</v>
      </c>
    </row>
    <row r="55" spans="1:12" x14ac:dyDescent="0.25">
      <c r="A55">
        <v>49</v>
      </c>
      <c r="B55" s="10">
        <f t="shared" si="1"/>
        <v>1057</v>
      </c>
      <c r="C55" s="10">
        <f t="shared" si="2"/>
        <v>11895.022056800142</v>
      </c>
      <c r="D55" s="51">
        <f>C55*'Basic  Fleet Lease'!$C$38</f>
        <v>119.20262726036067</v>
      </c>
      <c r="E55" s="10">
        <f t="shared" ref="E55:F55" si="52">B55-D55</f>
        <v>937.79737273963929</v>
      </c>
      <c r="F55" s="10">
        <f t="shared" si="52"/>
        <v>10957.224684060504</v>
      </c>
      <c r="J55" s="10">
        <f t="shared" si="4"/>
        <v>9498</v>
      </c>
      <c r="K55" s="10">
        <f t="shared" si="5"/>
        <v>791.5</v>
      </c>
      <c r="L55" s="10">
        <f t="shared" si="6"/>
        <v>8706.5</v>
      </c>
    </row>
    <row r="56" spans="1:12" x14ac:dyDescent="0.25">
      <c r="A56">
        <v>50</v>
      </c>
      <c r="B56" s="10">
        <f t="shared" si="1"/>
        <v>1057</v>
      </c>
      <c r="C56" s="10">
        <f t="shared" si="2"/>
        <v>10957.224684060504</v>
      </c>
      <c r="D56" s="51">
        <f>C56*'Basic  Fleet Lease'!$C$38</f>
        <v>109.80475392018289</v>
      </c>
      <c r="E56" s="10">
        <f t="shared" ref="E56:F56" si="53">B56-D56</f>
        <v>947.19524607981714</v>
      </c>
      <c r="F56" s="10">
        <f t="shared" si="53"/>
        <v>10010.029437980687</v>
      </c>
      <c r="J56" s="10">
        <f t="shared" si="4"/>
        <v>8706.5</v>
      </c>
      <c r="K56" s="10">
        <f t="shared" si="5"/>
        <v>791.5</v>
      </c>
      <c r="L56" s="10">
        <f t="shared" si="6"/>
        <v>7915</v>
      </c>
    </row>
    <row r="57" spans="1:12" x14ac:dyDescent="0.25">
      <c r="A57">
        <v>51</v>
      </c>
      <c r="B57" s="10">
        <f t="shared" si="1"/>
        <v>1057</v>
      </c>
      <c r="C57" s="10">
        <f t="shared" si="2"/>
        <v>10010.029437980687</v>
      </c>
      <c r="D57" s="51">
        <f>C57*'Basic  Fleet Lease'!$C$38</f>
        <v>100.31270242821523</v>
      </c>
      <c r="E57" s="10">
        <f t="shared" ref="E57:F57" si="54">B57-D57</f>
        <v>956.68729757178471</v>
      </c>
      <c r="F57" s="10">
        <f t="shared" si="54"/>
        <v>9053.3421404089022</v>
      </c>
      <c r="J57" s="10">
        <f t="shared" si="4"/>
        <v>7915</v>
      </c>
      <c r="K57" s="10">
        <f t="shared" si="5"/>
        <v>791.5</v>
      </c>
      <c r="L57" s="10">
        <f t="shared" si="6"/>
        <v>7123.5</v>
      </c>
    </row>
    <row r="58" spans="1:12" x14ac:dyDescent="0.25">
      <c r="A58">
        <v>52</v>
      </c>
      <c r="B58" s="10">
        <f t="shared" si="1"/>
        <v>1057</v>
      </c>
      <c r="C58" s="10">
        <f t="shared" si="2"/>
        <v>9053.3421404089022</v>
      </c>
      <c r="D58" s="51">
        <f>C58*'Basic  Fleet Lease'!$C$38</f>
        <v>90.725529004524347</v>
      </c>
      <c r="E58" s="10">
        <f t="shared" ref="E58:F58" si="55">B58-D58</f>
        <v>966.27447099547567</v>
      </c>
      <c r="F58" s="10">
        <f t="shared" si="55"/>
        <v>8087.0676694134263</v>
      </c>
      <c r="J58" s="10">
        <f t="shared" si="4"/>
        <v>7123.5</v>
      </c>
      <c r="K58" s="10">
        <f t="shared" si="5"/>
        <v>791.5</v>
      </c>
      <c r="L58" s="10">
        <f t="shared" si="6"/>
        <v>6332</v>
      </c>
    </row>
    <row r="59" spans="1:12" x14ac:dyDescent="0.25">
      <c r="A59">
        <v>53</v>
      </c>
      <c r="B59" s="10">
        <f t="shared" si="1"/>
        <v>1057</v>
      </c>
      <c r="C59" s="10">
        <f t="shared" si="2"/>
        <v>8087.0676694134263</v>
      </c>
      <c r="D59" s="51">
        <f>C59*'Basic  Fleet Lease'!$C$38</f>
        <v>81.042280411351001</v>
      </c>
      <c r="E59" s="10">
        <f t="shared" ref="E59:F59" si="56">B59-D59</f>
        <v>975.95771958864896</v>
      </c>
      <c r="F59" s="10">
        <f t="shared" si="56"/>
        <v>7111.1099498247777</v>
      </c>
      <c r="J59" s="10">
        <f t="shared" si="4"/>
        <v>6332</v>
      </c>
      <c r="K59" s="10">
        <f t="shared" si="5"/>
        <v>791.5</v>
      </c>
      <c r="L59" s="10">
        <f t="shared" si="6"/>
        <v>5540.5</v>
      </c>
    </row>
    <row r="60" spans="1:12" x14ac:dyDescent="0.25">
      <c r="A60">
        <v>54</v>
      </c>
      <c r="B60" s="10">
        <f t="shared" si="1"/>
        <v>1057</v>
      </c>
      <c r="C60" s="10">
        <f t="shared" si="2"/>
        <v>7111.1099498247777</v>
      </c>
      <c r="D60" s="51">
        <f>C60*'Basic  Fleet Lease'!$C$38</f>
        <v>71.261993858331124</v>
      </c>
      <c r="E60" s="10">
        <f t="shared" ref="E60:F60" si="57">B60-D60</f>
        <v>985.73800614166885</v>
      </c>
      <c r="F60" s="10">
        <f t="shared" si="57"/>
        <v>6125.3719436831088</v>
      </c>
      <c r="J60" s="10">
        <f t="shared" si="4"/>
        <v>5540.5</v>
      </c>
      <c r="K60" s="10">
        <f t="shared" si="5"/>
        <v>791.5</v>
      </c>
      <c r="L60" s="10">
        <f t="shared" si="6"/>
        <v>4749</v>
      </c>
    </row>
    <row r="61" spans="1:12" x14ac:dyDescent="0.25">
      <c r="A61">
        <v>55</v>
      </c>
      <c r="B61" s="10">
        <f t="shared" si="1"/>
        <v>1057</v>
      </c>
      <c r="C61" s="10">
        <f t="shared" si="2"/>
        <v>6125.3719436831088</v>
      </c>
      <c r="D61" s="51">
        <f>C61*'Basic  Fleet Lease'!$C$38</f>
        <v>61.383696906767035</v>
      </c>
      <c r="E61" s="10">
        <f t="shared" ref="E61:F61" si="58">B61-D61</f>
        <v>995.616303093233</v>
      </c>
      <c r="F61" s="10">
        <f t="shared" si="58"/>
        <v>5129.7556405898758</v>
      </c>
      <c r="J61" s="10">
        <f t="shared" si="4"/>
        <v>4749</v>
      </c>
      <c r="K61" s="10">
        <f t="shared" si="5"/>
        <v>791.5</v>
      </c>
      <c r="L61" s="10">
        <f t="shared" si="6"/>
        <v>3957.5</v>
      </c>
    </row>
    <row r="62" spans="1:12" x14ac:dyDescent="0.25">
      <c r="A62">
        <v>56</v>
      </c>
      <c r="B62" s="10">
        <f t="shared" si="1"/>
        <v>1057</v>
      </c>
      <c r="C62" s="10">
        <f t="shared" si="2"/>
        <v>5129.7556405898758</v>
      </c>
      <c r="D62" s="51">
        <f>C62*'Basic  Fleet Lease'!$C$38</f>
        <v>51.406407372939398</v>
      </c>
      <c r="E62" s="10">
        <f t="shared" ref="E62:F62" si="59">B62-D62</f>
        <v>1005.5935926270606</v>
      </c>
      <c r="F62" s="10">
        <f t="shared" si="59"/>
        <v>4124.1620479628154</v>
      </c>
      <c r="J62" s="10">
        <f t="shared" si="4"/>
        <v>3957.5</v>
      </c>
      <c r="K62" s="10">
        <f t="shared" si="5"/>
        <v>791.5</v>
      </c>
      <c r="L62" s="10">
        <f t="shared" si="6"/>
        <v>3166</v>
      </c>
    </row>
    <row r="63" spans="1:12" x14ac:dyDescent="0.25">
      <c r="A63">
        <v>57</v>
      </c>
      <c r="B63" s="10">
        <f t="shared" si="1"/>
        <v>1057</v>
      </c>
      <c r="C63" s="10">
        <f t="shared" si="2"/>
        <v>4124.1620479628154</v>
      </c>
      <c r="D63" s="51">
        <f>C63*'Basic  Fleet Lease'!$C$38</f>
        <v>41.329133230450225</v>
      </c>
      <c r="E63" s="10">
        <f t="shared" ref="E63:F63" si="60">B63-D63</f>
        <v>1015.6708667695498</v>
      </c>
      <c r="F63" s="10">
        <f t="shared" si="60"/>
        <v>3108.4911811932657</v>
      </c>
      <c r="J63" s="10">
        <f t="shared" si="4"/>
        <v>3166</v>
      </c>
      <c r="K63" s="10">
        <f t="shared" si="5"/>
        <v>791.5</v>
      </c>
      <c r="L63" s="10">
        <f t="shared" si="6"/>
        <v>2374.5</v>
      </c>
    </row>
    <row r="64" spans="1:12" x14ac:dyDescent="0.25">
      <c r="A64">
        <v>58</v>
      </c>
      <c r="B64" s="10">
        <f t="shared" si="1"/>
        <v>1057</v>
      </c>
      <c r="C64" s="10">
        <f t="shared" si="2"/>
        <v>3108.4911811932657</v>
      </c>
      <c r="D64" s="51">
        <f>C64*'Basic  Fleet Lease'!$C$38</f>
        <v>31.15087251158721</v>
      </c>
      <c r="E64" s="10">
        <f t="shared" ref="E64:F64" si="61">B64-D64</f>
        <v>1025.8491274884127</v>
      </c>
      <c r="F64" s="10">
        <f t="shared" si="61"/>
        <v>2082.642053704853</v>
      </c>
      <c r="J64" s="10">
        <f t="shared" si="4"/>
        <v>2374.5</v>
      </c>
      <c r="K64" s="10">
        <f t="shared" si="5"/>
        <v>791.5</v>
      </c>
      <c r="L64" s="10">
        <f t="shared" si="6"/>
        <v>1583</v>
      </c>
    </row>
    <row r="65" spans="1:12" x14ac:dyDescent="0.25">
      <c r="A65">
        <v>59</v>
      </c>
      <c r="B65" s="10">
        <f t="shared" si="1"/>
        <v>1057</v>
      </c>
      <c r="C65" s="10">
        <f t="shared" si="2"/>
        <v>2082.642053704853</v>
      </c>
      <c r="D65" s="51">
        <f>C65*'Basic  Fleet Lease'!$C$38</f>
        <v>20.870613207699645</v>
      </c>
      <c r="E65" s="10">
        <f t="shared" ref="E65:F65" si="62">B65-D65</f>
        <v>1036.1293867923005</v>
      </c>
      <c r="F65" s="10">
        <f t="shared" si="62"/>
        <v>1046.5126669125525</v>
      </c>
      <c r="J65" s="10">
        <f t="shared" si="4"/>
        <v>1583</v>
      </c>
      <c r="K65" s="10">
        <f t="shared" si="5"/>
        <v>791.5</v>
      </c>
      <c r="L65" s="10">
        <f t="shared" si="6"/>
        <v>791.5</v>
      </c>
    </row>
    <row r="66" spans="1:12" x14ac:dyDescent="0.25">
      <c r="A66">
        <v>60</v>
      </c>
      <c r="B66" s="10">
        <f t="shared" si="1"/>
        <v>1057</v>
      </c>
      <c r="C66" s="10">
        <f t="shared" si="2"/>
        <v>1046.5126669125525</v>
      </c>
      <c r="D66" s="51">
        <f>C66*'Basic  Fleet Lease'!$C$38</f>
        <v>10.487333168575978</v>
      </c>
      <c r="E66" s="10">
        <f t="shared" ref="E66:F66" si="63">B66-D66</f>
        <v>1046.512666831424</v>
      </c>
      <c r="F66" s="10">
        <f t="shared" si="63"/>
        <v>8.1128519013873301E-8</v>
      </c>
      <c r="J66" s="10">
        <f t="shared" si="4"/>
        <v>791.5</v>
      </c>
      <c r="K66" s="10">
        <f t="shared" si="5"/>
        <v>791.5</v>
      </c>
      <c r="L66" s="10">
        <f t="shared" si="6"/>
        <v>0</v>
      </c>
    </row>
  </sheetData>
  <pageMargins left="0.7" right="0.7" top="0.75" bottom="0.75" header="0.3" footer="0.3"/>
  <pageSetup paperSize="9"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F22"/>
  <sheetViews>
    <sheetView view="pageBreakPreview" topLeftCell="C1" zoomScaleNormal="100" zoomScaleSheetLayoutView="100" workbookViewId="0">
      <selection activeCell="F3" sqref="F3:F22"/>
    </sheetView>
  </sheetViews>
  <sheetFormatPr defaultRowHeight="15" x14ac:dyDescent="0.25"/>
  <cols>
    <col min="1" max="1" width="5.28515625" customWidth="1"/>
    <col min="2" max="2" width="101" customWidth="1"/>
    <col min="3" max="3" width="5.140625" customWidth="1"/>
    <col min="4" max="4" width="100.5703125" style="1" customWidth="1"/>
    <col min="5" max="5" width="4.7109375" customWidth="1"/>
    <col min="6" max="6" width="99.5703125" customWidth="1"/>
    <col min="7" max="7" width="5" customWidth="1"/>
  </cols>
  <sheetData>
    <row r="3" spans="2:6" x14ac:dyDescent="0.25">
      <c r="B3" s="2" t="s">
        <v>130</v>
      </c>
      <c r="D3" s="2" t="s">
        <v>132</v>
      </c>
      <c r="F3" s="2" t="s">
        <v>133</v>
      </c>
    </row>
    <row r="4" spans="2:6" x14ac:dyDescent="0.25">
      <c r="F4" s="1"/>
    </row>
    <row r="5" spans="2:6" x14ac:dyDescent="0.25">
      <c r="B5" s="1" t="s">
        <v>185</v>
      </c>
      <c r="D5" s="1" t="s">
        <v>185</v>
      </c>
      <c r="F5" s="1" t="s">
        <v>185</v>
      </c>
    </row>
    <row r="6" spans="2:6" ht="30" x14ac:dyDescent="0.25">
      <c r="B6" s="55" t="s">
        <v>186</v>
      </c>
      <c r="D6" s="55" t="s">
        <v>123</v>
      </c>
      <c r="F6" s="55" t="s">
        <v>187</v>
      </c>
    </row>
    <row r="7" spans="2:6" x14ac:dyDescent="0.25">
      <c r="B7" s="1" t="s">
        <v>121</v>
      </c>
      <c r="D7" s="1" t="s">
        <v>121</v>
      </c>
      <c r="F7" s="1" t="s">
        <v>121</v>
      </c>
    </row>
    <row r="8" spans="2:6" x14ac:dyDescent="0.25">
      <c r="B8" s="1" t="s">
        <v>134</v>
      </c>
      <c r="D8" s="1" t="s">
        <v>134</v>
      </c>
      <c r="F8" s="1" t="s">
        <v>134</v>
      </c>
    </row>
    <row r="9" spans="2:6" x14ac:dyDescent="0.25">
      <c r="B9" s="1" t="s">
        <v>122</v>
      </c>
      <c r="D9" s="1" t="s">
        <v>122</v>
      </c>
      <c r="F9" s="1" t="s">
        <v>122</v>
      </c>
    </row>
    <row r="10" spans="2:6" x14ac:dyDescent="0.25">
      <c r="B10" s="1"/>
      <c r="F10" s="1"/>
    </row>
    <row r="11" spans="2:6" x14ac:dyDescent="0.25">
      <c r="B11" s="2" t="s">
        <v>1</v>
      </c>
      <c r="D11" s="2" t="s">
        <v>1</v>
      </c>
      <c r="E11" s="35"/>
      <c r="F11" s="2" t="s">
        <v>1</v>
      </c>
    </row>
    <row r="12" spans="2:6" x14ac:dyDescent="0.25">
      <c r="B12" s="1"/>
      <c r="F12" s="1"/>
    </row>
    <row r="13" spans="2:6" x14ac:dyDescent="0.25">
      <c r="B13" s="1" t="s">
        <v>124</v>
      </c>
      <c r="D13" s="1" t="s">
        <v>124</v>
      </c>
      <c r="F13" s="1" t="s">
        <v>124</v>
      </c>
    </row>
    <row r="14" spans="2:6" x14ac:dyDescent="0.25">
      <c r="B14" s="1" t="s">
        <v>125</v>
      </c>
      <c r="D14" s="1" t="s">
        <v>125</v>
      </c>
      <c r="F14" s="1" t="s">
        <v>125</v>
      </c>
    </row>
    <row r="15" spans="2:6" x14ac:dyDescent="0.25">
      <c r="B15" s="1" t="s">
        <v>188</v>
      </c>
      <c r="D15" s="1" t="s">
        <v>188</v>
      </c>
      <c r="F15" s="1" t="s">
        <v>188</v>
      </c>
    </row>
    <row r="16" spans="2:6" ht="30" x14ac:dyDescent="0.25">
      <c r="B16" s="55" t="s">
        <v>135</v>
      </c>
      <c r="D16" s="55" t="s">
        <v>126</v>
      </c>
      <c r="F16" s="55" t="s">
        <v>131</v>
      </c>
    </row>
    <row r="17" spans="2:6" x14ac:dyDescent="0.25">
      <c r="B17" s="1" t="s">
        <v>189</v>
      </c>
      <c r="D17" s="1" t="s">
        <v>189</v>
      </c>
      <c r="F17" s="1" t="s">
        <v>189</v>
      </c>
    </row>
    <row r="18" spans="2:6" x14ac:dyDescent="0.25">
      <c r="B18" s="1" t="s">
        <v>136</v>
      </c>
      <c r="D18" s="1" t="s">
        <v>127</v>
      </c>
      <c r="F18" s="1" t="s">
        <v>127</v>
      </c>
    </row>
    <row r="19" spans="2:6" x14ac:dyDescent="0.25">
      <c r="B19" s="1" t="s">
        <v>128</v>
      </c>
      <c r="D19" s="1" t="s">
        <v>128</v>
      </c>
      <c r="F19" s="1" t="s">
        <v>128</v>
      </c>
    </row>
    <row r="20" spans="2:6" ht="30" x14ac:dyDescent="0.25">
      <c r="B20" s="1" t="s">
        <v>136</v>
      </c>
      <c r="D20" s="1" t="s">
        <v>190</v>
      </c>
      <c r="F20" s="1" t="s">
        <v>200</v>
      </c>
    </row>
    <row r="21" spans="2:6" x14ac:dyDescent="0.25">
      <c r="B21" s="1" t="s">
        <v>129</v>
      </c>
      <c r="D21" s="1" t="s">
        <v>129</v>
      </c>
      <c r="F21" s="1" t="s">
        <v>129</v>
      </c>
    </row>
    <row r="22" spans="2:6" x14ac:dyDescent="0.25">
      <c r="B22" s="55" t="s">
        <v>137</v>
      </c>
      <c r="D22" s="55" t="s">
        <v>191</v>
      </c>
      <c r="F22" s="55" t="s">
        <v>191</v>
      </c>
    </row>
  </sheetData>
  <pageMargins left="0.7" right="0.7" top="0.75" bottom="0.75" header="0.3" footer="0.3"/>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Building lease - 1</vt:lpstr>
      <vt:lpstr>Building Lease -2 </vt:lpstr>
      <vt:lpstr>B2 NPV Calculations</vt:lpstr>
      <vt:lpstr>Building lease - 3</vt:lpstr>
      <vt:lpstr>Waste Contract</vt:lpstr>
      <vt:lpstr>WC NPV Calculations</vt:lpstr>
      <vt:lpstr>Basic  Fleet Lease</vt:lpstr>
      <vt:lpstr>BFL NPV Calculations</vt:lpstr>
      <vt:lpstr>Grant Funding</vt:lpstr>
      <vt:lpstr>Revenue from contracts</vt:lpstr>
      <vt:lpstr>Developer Contribution Plans</vt:lpstr>
      <vt:lpstr>'B2 NPV Calculations'!Print_Area</vt:lpstr>
      <vt:lpstr>'Basic  Fleet Lease'!Print_Area</vt:lpstr>
      <vt:lpstr>'BFL NPV Calculations'!Print_Area</vt:lpstr>
      <vt:lpstr>'Building lease - 1'!Print_Area</vt:lpstr>
      <vt:lpstr>'Building lease - 3'!Print_Area</vt:lpstr>
      <vt:lpstr>'Building Lease -2 '!Print_Area</vt:lpstr>
      <vt:lpstr>'Grant Funding'!Print_Area</vt:lpstr>
      <vt:lpstr>'Revenue from contracts'!Print_Area</vt:lpstr>
      <vt:lpstr>'Waste Contract'!Print_Area</vt:lpstr>
      <vt:lpstr>'WC NPV Calculations'!Print_Area</vt:lpstr>
      <vt:lpstr>'WC NPV Calculations'!Print_Titles</vt:lpstr>
    </vt:vector>
  </TitlesOfParts>
  <Company>Crowe Horwath (Aust) Pty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Thompson</dc:creator>
  <cp:lastModifiedBy>Martin Thompson</cp:lastModifiedBy>
  <cp:lastPrinted>2018-10-11T04:37:02Z</cp:lastPrinted>
  <dcterms:created xsi:type="dcterms:W3CDTF">2018-10-08T23:12:30Z</dcterms:created>
  <dcterms:modified xsi:type="dcterms:W3CDTF">2019-01-10T02:41:33Z</dcterms:modified>
</cp:coreProperties>
</file>